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5.xml"/>
  <Override ContentType="application/vnd.openxmlformats-officedocument.spreadsheetml.pivotTable+xml" PartName="/xl/pivotTables/pivotTable6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8.xml"/>
  <Override ContentType="application/vnd.openxmlformats-officedocument.spreadsheetml.pivotTable+xml" PartName="/xl/pivotTables/pivotTable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9.2021 - 5.2021" sheetId="1" r:id="rId4"/>
    <sheet state="hidden" name="Front PVR Analysis" sheetId="2" r:id="rId5"/>
    <sheet state="hidden" name="Top 10 Lenders by Volumn" sheetId="3" r:id="rId6"/>
    <sheet state="visible" name="Top 10" sheetId="4" r:id="rId7"/>
    <sheet state="visible" name="Lender Reference Sheet" sheetId="5" r:id="rId8"/>
    <sheet state="visible" name="Analysis - Gross" sheetId="6" r:id="rId9"/>
    <sheet state="visible" name="Analysis - PRU" sheetId="7" r:id="rId10"/>
    <sheet state="visible" name="Ranking Report" sheetId="8" r:id="rId11"/>
    <sheet state="hidden" name="2019 LR - ran 4.20" sheetId="9" r:id="rId12"/>
    <sheet state="hidden" name="Formula Sheet 1" sheetId="10" r:id="rId13"/>
    <sheet state="hidden" name="Formula Sheet 2" sheetId="11" r:id="rId14"/>
    <sheet state="hidden" name="Formula Sheet 3" sheetId="12" r:id="rId15"/>
    <sheet state="hidden" name="Formula Sheet 4" sheetId="13" r:id="rId16"/>
    <sheet state="hidden" name="Formula Sheet 5" sheetId="14" r:id="rId17"/>
  </sheets>
  <definedNames>
    <definedName hidden="1" localSheetId="0" name="_xlnm._FilterDatabase">'9.2021 - 5.2021'!$A$2:$R$1777</definedName>
    <definedName hidden="1" localSheetId="4" name="_xlnm._FilterDatabase">'Lender Reference Sheet'!$A$1:$D$1841</definedName>
    <definedName hidden="1" localSheetId="7" name="_xlnm._FilterDatabase">'Ranking Report'!$A$1:$O$498</definedName>
    <definedName hidden="1" localSheetId="8" name="_xlnm._FilterDatabase">'2019 LR - ran 4.20'!$A$1:$B$627</definedName>
    <definedName hidden="1" localSheetId="7" name="Z_B1FC1C37_89EF_4F27_90D9_1A41F788BF1C_.wvu.FilterData">'Ranking Report'!$A$1:$O$1</definedName>
    <definedName hidden="1" localSheetId="7" name="Z_D4E9DAEC_F070_48F8_AD93_F7E68C01C081_.wvu.FilterData">'Ranking Report'!$A$1:$O$1</definedName>
  </definedNames>
  <calcPr/>
  <customWorkbookViews>
    <customWorkbookView activeSheetId="0" maximized="1" windowHeight="0" windowWidth="0" guid="{B1FC1C37-89EF-4F27-90D9-1A41F788BF1C}" name="Filter 2"/>
    <customWorkbookView activeSheetId="0" maximized="1" windowHeight="0" windowWidth="0" guid="{D4E9DAEC-F070-48F8-AD93-F7E68C01C081}" name="Filter 1"/>
  </customWorkbookViews>
  <pivotCaches>
    <pivotCache cacheId="0" r:id="rId18"/>
    <pivotCache cacheId="1" r:id="rId19"/>
  </pivotCaches>
</workbook>
</file>

<file path=xl/sharedStrings.xml><?xml version="1.0" encoding="utf-8"?>
<sst xmlns="http://schemas.openxmlformats.org/spreadsheetml/2006/main" count="9599" uniqueCount="1518">
  <si>
    <t>Avg Sell Rate</t>
  </si>
  <si>
    <t>Avg Rate Spread</t>
  </si>
  <si>
    <t>Untitled Spreadsheet</t>
  </si>
  <si>
    <t>Lender (correct)</t>
  </si>
  <si>
    <t>Lending Category</t>
  </si>
  <si>
    <t>State</t>
  </si>
  <si>
    <t>Units</t>
  </si>
  <si>
    <t>Financed Volume</t>
  </si>
  <si>
    <t>Avg Volume</t>
  </si>
  <si>
    <t>Finance Reserve</t>
  </si>
  <si>
    <t>Avg Finance Reserve</t>
  </si>
  <si>
    <t>Avg Term</t>
  </si>
  <si>
    <t>Total</t>
  </si>
  <si>
    <t>Fin. Market Share</t>
  </si>
  <si>
    <t>Market Share</t>
  </si>
  <si>
    <t>Outside Financed</t>
  </si>
  <si>
    <t>Avg F&amp;I Income PRU</t>
  </si>
  <si>
    <t>Total F&amp;I Income</t>
  </si>
  <si>
    <t>Chevy of West - West TX</t>
  </si>
  <si>
    <t>A+ FEDERAL CREDIT UNION</t>
  </si>
  <si>
    <t>TX</t>
  </si>
  <si>
    <t>Patterson CDJR - Tyler TX</t>
  </si>
  <si>
    <t>ADVANCIAL FEDERAL CREDIT UNION</t>
  </si>
  <si>
    <t>Patterson Hyundai - Tyler TX</t>
  </si>
  <si>
    <t>Greg May Honda - Waco TX</t>
  </si>
  <si>
    <t>ORR Nissan Central - OKC OK</t>
  </si>
  <si>
    <t>ALLEGIANCE CREDIT UNION</t>
  </si>
  <si>
    <t>OK</t>
  </si>
  <si>
    <t>Orr Nissan West - OKC OK</t>
  </si>
  <si>
    <t>Sparks Nissan Kia - Monroe LA</t>
  </si>
  <si>
    <t>ALLY FINANCIAL</t>
  </si>
  <si>
    <t>LA</t>
  </si>
  <si>
    <t>Orr Nissan Hyundai CDJR - Russellville AR</t>
  </si>
  <si>
    <t>AR</t>
  </si>
  <si>
    <t>Patterson Nissan Truckstop - Longview TX</t>
  </si>
  <si>
    <t>Orr Nissan - Bossier LA</t>
  </si>
  <si>
    <t>ORR Chevy Cadillac - Fort Smith AR</t>
  </si>
  <si>
    <t>Orr Nissan South - Shreveport LA</t>
  </si>
  <si>
    <t>Orr Nissan - Fort Smith AR</t>
  </si>
  <si>
    <t>Patterson CDJR - Marshall TX</t>
  </si>
  <si>
    <t>Patterson Chevy CDJR - Kilgore TX</t>
  </si>
  <si>
    <t>Orr Chevrolet - Texarkana TX</t>
  </si>
  <si>
    <t>Victory Buick GMC Kia - Victoria TX</t>
  </si>
  <si>
    <t>Orr Nissan East - Del City OK</t>
  </si>
  <si>
    <t>Nissan of Victoria - Victoria TX</t>
  </si>
  <si>
    <t>Boomer Kia - OKC OK</t>
  </si>
  <si>
    <t>ORR Kia - Bossier City LA</t>
  </si>
  <si>
    <t>Orr Honda - Texarkana TX</t>
  </si>
  <si>
    <t>Flint Hills Ford - Manhattan KS</t>
  </si>
  <si>
    <t>KS</t>
  </si>
  <si>
    <t>Orr VW - Texarkana TX</t>
  </si>
  <si>
    <t>Orr Mitsubishi Kia - Shreveport LA</t>
  </si>
  <si>
    <t>Patterson VW - Tyler TX</t>
  </si>
  <si>
    <t>Orr Nissan - Wichita KS</t>
  </si>
  <si>
    <t>Orr Nissan - Wichita Falls TX</t>
  </si>
  <si>
    <t>Orr Nissan - Hot Springs AR</t>
  </si>
  <si>
    <t>Toyota of Lawton - Lawton OK</t>
  </si>
  <si>
    <t>Orr Nissan of Searcy</t>
  </si>
  <si>
    <t>Greg May Hyundai - Waco TX</t>
  </si>
  <si>
    <t>Honda of Victoria - Victoria TX</t>
  </si>
  <si>
    <t>Orr Hyundai - Texarkana TX</t>
  </si>
  <si>
    <t>AMERICAN CREDIT ACCEPTANCE LLC</t>
  </si>
  <si>
    <t>AMERICAN HONDA FINANCE CORP</t>
  </si>
  <si>
    <t>AMERICREDIT FINANCIAL SERVICES</t>
  </si>
  <si>
    <t>ANGELINA FEDERAL EMPLOYEES CREDIT UNION</t>
  </si>
  <si>
    <t>ARIVO ACCEPTANCE LLC</t>
  </si>
  <si>
    <t>ARKANSAS FEDERAL CREDIT UNION</t>
  </si>
  <si>
    <t>ARVEST BANK</t>
  </si>
  <si>
    <t>AUSTIN BANK, TEXAS NA</t>
  </si>
  <si>
    <t>AVID ACCEPTANCE LLC</t>
  </si>
  <si>
    <t>AZURA CREDIT UNION</t>
  </si>
  <si>
    <t>BANK OF AMERICA</t>
  </si>
  <si>
    <t>BARKSDALE FEDERAL CREDIT UNION</t>
  </si>
  <si>
    <t>BB&amp;T (BRANCH BANKING &amp; TRUST)</t>
  </si>
  <si>
    <t>BBVA</t>
  </si>
  <si>
    <t>BMO HARRIS BANK NA</t>
  </si>
  <si>
    <t>BOSSIER FEDERAL CREDIT UNION</t>
  </si>
  <si>
    <t>BRADLEY AARON EBEY</t>
  </si>
  <si>
    <t>CAL-COM FEDERAL CREDIT UNION</t>
  </si>
  <si>
    <t>CAPITAL ONE AUTO FINANCE</t>
  </si>
  <si>
    <t>CASH</t>
  </si>
  <si>
    <t>CHRYSLER CAPITAL</t>
  </si>
  <si>
    <t>COMMERCE BANK</t>
  </si>
  <si>
    <t>COMMERCIAL NATIONAL BANK</t>
  </si>
  <si>
    <t>COMMUNICATION FCU</t>
  </si>
  <si>
    <t>CONSUMER PORTFOLIO SERVICES INC (CPS)</t>
  </si>
  <si>
    <t>CREDIT ACCEPTANCE CORPORATION</t>
  </si>
  <si>
    <t>CREDIT HUMAN FCU (SAN ANTONIO FCU)</t>
  </si>
  <si>
    <t>CREDIT UNION OF AMERICA</t>
  </si>
  <si>
    <t>CREDIT UNION OF TEXAS</t>
  </si>
  <si>
    <t>CREDIT UNION ONE</t>
  </si>
  <si>
    <t>CREDITO REAL USA</t>
  </si>
  <si>
    <t>CRESCENT BANK &amp; TRUST</t>
  </si>
  <si>
    <t>CUA</t>
  </si>
  <si>
    <t>DATCU</t>
  </si>
  <si>
    <t>DILLON CREDIT UNION</t>
  </si>
  <si>
    <t>EAST TEXAS PROFESSIONAL CREDIT UNION</t>
  </si>
  <si>
    <t>EASTMAN CREDIT UNION</t>
  </si>
  <si>
    <t>EDUCATORS CREDIT UNION</t>
  </si>
  <si>
    <t>EQCU</t>
  </si>
  <si>
    <t>EXETER FINANCE CORPORATION</t>
  </si>
  <si>
    <t>EXTRACO BANKS</t>
  </si>
  <si>
    <t>FCU</t>
  </si>
  <si>
    <t>FIFTH THIRD BANK, N.A.</t>
  </si>
  <si>
    <t>FINANCEPOINT</t>
  </si>
  <si>
    <t>FIRST CENTRAL CREDIT UNION</t>
  </si>
  <si>
    <t>FIRST INVESTORS FINANCIAL SVCS</t>
  </si>
  <si>
    <t>FIRST SERVICE CREDIT UNION</t>
  </si>
  <si>
    <t>FIRST STATE BANK</t>
  </si>
  <si>
    <t>FIRST STATE BANK &amp; TRUST COMPANY</t>
  </si>
  <si>
    <t>FIRST STATE BANK OF BEN WHEELER</t>
  </si>
  <si>
    <t>FIRST TECH FEDERAL CREDIT UNION</t>
  </si>
  <si>
    <t>FIRST TECHNOLOGY FCU</t>
  </si>
  <si>
    <t>FIRST TEXAS AUTO CREDIT</t>
  </si>
  <si>
    <t>FLAGSHIP CREDIT ACCEPTANCE</t>
  </si>
  <si>
    <t>FOCUS FEDERAL CREDIT UNION</t>
  </si>
  <si>
    <t>FORD MOTOR CREDIT COMPANY</t>
  </si>
  <si>
    <t>FORT SILL FCU</t>
  </si>
  <si>
    <t>FOURSIGHT CAPITAL LLC</t>
  </si>
  <si>
    <t>GENCO FEDERAL CREDIT UNION</t>
  </si>
  <si>
    <t>GILMER NATIONAL BANK</t>
  </si>
  <si>
    <t>GLOBAL LENDING SERVICES LLC</t>
  </si>
  <si>
    <t>GM FINANCIAL</t>
  </si>
  <si>
    <t>GREAT PLAINS FEDERAL CREDIT UNION</t>
  </si>
  <si>
    <t>HEART O TEXAS FCU</t>
  </si>
  <si>
    <t>HEARTLAND CREDIT UNION</t>
  </si>
  <si>
    <t>HIGHWAY DISTRICT 19 E.C.U</t>
  </si>
  <si>
    <t>HYUNDAI MOTOR FINANCE</t>
  </si>
  <si>
    <t>INDEPENDENT BANK</t>
  </si>
  <si>
    <t>INTRUST BANK</t>
  </si>
  <si>
    <t>JACKSON COUNTY FCU</t>
  </si>
  <si>
    <t>JP MORGAN CHASE BANK</t>
  </si>
  <si>
    <t>KIA MOTORS FINANCE</t>
  </si>
  <si>
    <t>KS STATE BANK</t>
  </si>
  <si>
    <t>MECHANICS BANK</t>
  </si>
  <si>
    <t>MECU</t>
  </si>
  <si>
    <t>MEMBERS CHOICE OF CENTRAL TX FCU</t>
  </si>
  <si>
    <t>MERITRUST FEDERAL CREDIT UNION</t>
  </si>
  <si>
    <t>MID AMERICAN CREDIT UNION</t>
  </si>
  <si>
    <t>MUNICIPAL EMPLOYEES CU OF OKC INC</t>
  </si>
  <si>
    <t>NATIONAL UNITED</t>
  </si>
  <si>
    <t>NAVY FEDERAL CREDIT UNION</t>
  </si>
  <si>
    <t>NEIGHBORHOOD CREDIT UNION</t>
  </si>
  <si>
    <t>NMAC</t>
  </si>
  <si>
    <t>NORTHWEST FCU</t>
  </si>
  <si>
    <t>OKLAHOMA EDUCATORS CU</t>
  </si>
  <si>
    <t>OKLAHOMA FEDERAL CREDIT UNION</t>
  </si>
  <si>
    <t>OKLAHOMA'S CREDIT UNION</t>
  </si>
  <si>
    <t>ORR INC</t>
  </si>
  <si>
    <t>PAC AUTO FINANCE</t>
  </si>
  <si>
    <t>PENFED CREDIT UNION</t>
  </si>
  <si>
    <t>PFS AUTO FINANCE</t>
  </si>
  <si>
    <t>PNC BANK</t>
  </si>
  <si>
    <t>PORT OF HOUSTON CREDIT UNION</t>
  </si>
  <si>
    <t>PRESTIGE FINANCIAL SERVICES INC</t>
  </si>
  <si>
    <t>QUANTUM CREDIT UNION</t>
  </si>
  <si>
    <t>RANDOLPH BROOKS FCU</t>
  </si>
  <si>
    <t>RED RIVER CREDIT UNION</t>
  </si>
  <si>
    <t>RED RIVER EMPLOYEES FCU</t>
  </si>
  <si>
    <t>RED RIVER FEDERAL CREDIT UNION</t>
  </si>
  <si>
    <t>REGIONAL ACCEPTANCE CORPORATION</t>
  </si>
  <si>
    <t>RIVER TOWN FCU</t>
  </si>
  <si>
    <t>ROCK ISLAND CREDIT UNION</t>
  </si>
  <si>
    <t>ROCKET FEDERAL CREDIT UNION</t>
  </si>
  <si>
    <t>SAFCO</t>
  </si>
  <si>
    <t>SANTA FE FEDERAL CREDIT UNION</t>
  </si>
  <si>
    <t>SANTANDER CONSUMER USA</t>
  </si>
  <si>
    <t>SECURITY STATE BANK</t>
  </si>
  <si>
    <t>SKYWARD CREDIT UNION</t>
  </si>
  <si>
    <t>SOUTHWEST NATIONAL BANK</t>
  </si>
  <si>
    <t>STEPHEN BLAKE HIGHTOWER</t>
  </si>
  <si>
    <t>SUNTRUST BANK</t>
  </si>
  <si>
    <t>SWEETEX CREDIT UNION</t>
  </si>
  <si>
    <t>TD AUTO FINANCE</t>
  </si>
  <si>
    <t>TELCO PLUS CREDIT UNION</t>
  </si>
  <si>
    <t>TEXAR FEDERAL CREDIT UNION</t>
  </si>
  <si>
    <t>TEXAS BANK</t>
  </si>
  <si>
    <t>TEXAS DOW EMPLOYEES CREDIT UNION</t>
  </si>
  <si>
    <t>TEXELL CREDIT UNION</t>
  </si>
  <si>
    <t>TEXOMA COMMUNITY CREDIT UNION</t>
  </si>
  <si>
    <t>THE CREDIT UNION LOAN SOURCE, LLC</t>
  </si>
  <si>
    <t>THE FIRST NATIONAL BANK OF EVANT</t>
  </si>
  <si>
    <t>TINKER FEDERAL CREDIT UNION</t>
  </si>
  <si>
    <t>TOYOTA MOTOR CREDIT CORP</t>
  </si>
  <si>
    <t>TRUE SKY CREDIT UNION</t>
  </si>
  <si>
    <t>TRUITY FEDERAL CREDIT UNION</t>
  </si>
  <si>
    <t>TULSA TEACHERS FEDERAL CREDIT UNION</t>
  </si>
  <si>
    <t>TYLER CITY EMPLOYEES CREDIT UNION</t>
  </si>
  <si>
    <t>UARK FCU</t>
  </si>
  <si>
    <t>UNIFY FINANCIAL CREDIT UNION</t>
  </si>
  <si>
    <t>UNION SQUARE CREDIT UNION</t>
  </si>
  <si>
    <t>UNITED FEDERAL CREDIT UNION</t>
  </si>
  <si>
    <t>UNITED HERITAGE CREDIT UNION</t>
  </si>
  <si>
    <t>US BANK</t>
  </si>
  <si>
    <t>US EMPLOYEES OC FEDERAL CU</t>
  </si>
  <si>
    <t>USAA FEDERAL SAVINGS BANK</t>
  </si>
  <si>
    <t>VERABANK, N.A.</t>
  </si>
  <si>
    <t>VEROS CREDIT</t>
  </si>
  <si>
    <t>VW CREDIT INC.</t>
  </si>
  <si>
    <t>WELLS FARGO AUTO</t>
  </si>
  <si>
    <t>WEOKIE CREDIT UNION</t>
  </si>
  <si>
    <t>WESTLAKE FINANCIAL SERVICES</t>
  </si>
  <si>
    <t>WHITE EAGLE CREDIT UNION</t>
  </si>
  <si>
    <t>WICHITA FEDERAL CREDIT UNION</t>
  </si>
  <si>
    <t>Pass Through Lenders are combined with Preferred Lender numbers</t>
  </si>
  <si>
    <t>Lender Categories</t>
  </si>
  <si>
    <t>AVERAGE of Front PVR</t>
  </si>
  <si>
    <t>Grand Total</t>
  </si>
  <si>
    <t>Lenders</t>
  </si>
  <si>
    <t>SUM of Total Front Gross</t>
  </si>
  <si>
    <t>SUM of Total F&amp;I Gross</t>
  </si>
  <si>
    <t>SUM of Total Gross</t>
  </si>
  <si>
    <t>TOP 10</t>
  </si>
  <si>
    <t>Lender (original)</t>
  </si>
  <si>
    <t>Lender (updated)</t>
  </si>
  <si>
    <t>Lender Category</t>
  </si>
  <si>
    <t>Clear Lane-part of Preferred</t>
  </si>
  <si>
    <t>_TRUIST BANK, TRUSTEE OF</t>
  </si>
  <si>
    <t>TRUIST BANK</t>
  </si>
  <si>
    <t>Non-Preffered</t>
  </si>
  <si>
    <t>??-??????</t>
  </si>
  <si>
    <t>1ST BANK &amp; TRUST</t>
  </si>
  <si>
    <t>Cash</t>
  </si>
  <si>
    <t>1ST NATIONAL BANK OF HUGHES SPRINGS</t>
  </si>
  <si>
    <t>1ST UNIVERSITY CREDIT UNION</t>
  </si>
  <si>
    <t>1ST UNIVERSITY CU</t>
  </si>
  <si>
    <t>Credit Union</t>
  </si>
  <si>
    <t>A+ FCU</t>
  </si>
  <si>
    <t>AAFCU</t>
  </si>
  <si>
    <t>ABILENE TEACHER F.C.U.</t>
  </si>
  <si>
    <t>ABILENE TEACHERS FCU</t>
  </si>
  <si>
    <t>ABILENE TEACHERS FEDERAL CU</t>
  </si>
  <si>
    <t>ADVANCIAL CREDIT UNION</t>
  </si>
  <si>
    <t>ADVANCIAL FCU</t>
  </si>
  <si>
    <t>ADVANCIAL FEDERAL CREDIT</t>
  </si>
  <si>
    <t>ADVANCIAL FEDERAL CREDIT UNON</t>
  </si>
  <si>
    <t>AFECU</t>
  </si>
  <si>
    <t>ALBA GOLDEN FEDERAL CREDIT UNION</t>
  </si>
  <si>
    <t>ALBA GOLDEN FCU</t>
  </si>
  <si>
    <t>ALEXANDRIA T &amp; P FCU</t>
  </si>
  <si>
    <t>ALL IN CREDIT UNION</t>
  </si>
  <si>
    <t>ALL IN CU</t>
  </si>
  <si>
    <t>ALLEGIANCE CU</t>
  </si>
  <si>
    <t>ALLIANCE BANK</t>
  </si>
  <si>
    <t>ALLIANCE BANK CENTRAL TEXAS</t>
  </si>
  <si>
    <t>ALLIANCE COMMUNITY BANK</t>
  </si>
  <si>
    <t>ALLY BANK</t>
  </si>
  <si>
    <t>Preferred Lenders</t>
  </si>
  <si>
    <t>ALTRA FCU</t>
  </si>
  <si>
    <t>ALTRA FED CREDIT UNION</t>
  </si>
  <si>
    <t>ALTRA FEDERAL CREDIT UNIO</t>
  </si>
  <si>
    <t>ALTRA FEDERAL CREDIT UNION</t>
  </si>
  <si>
    <t>ALTURA CREDIT UNION</t>
  </si>
  <si>
    <t>AMECU</t>
  </si>
  <si>
    <t>AMERICA FIRST FCU</t>
  </si>
  <si>
    <t>AMERICA FIRST C.U.</t>
  </si>
  <si>
    <t>AMERICA FIRST CREDIT UNION</t>
  </si>
  <si>
    <t>AMERICA FIRST FEDERAL CREDIT UNION</t>
  </si>
  <si>
    <t>AMERICAN AIRLINES CREDIT</t>
  </si>
  <si>
    <t>AMERICAN AIRLINES CU</t>
  </si>
  <si>
    <t>AMERICAN AIRLINES CREDIT UNION</t>
  </si>
  <si>
    <t>AMERICAN BANK</t>
  </si>
  <si>
    <t>AMERICAN BANK,N.A.</t>
  </si>
  <si>
    <t>ACA</t>
  </si>
  <si>
    <t>AMERICAN CREDIT ACCEPTANCE</t>
  </si>
  <si>
    <t>AMERICAN CREDIT ACCEPTACE</t>
  </si>
  <si>
    <t>AMERICAN CREDIT ACCEPTANC</t>
  </si>
  <si>
    <t>AMERICAN CREDIT ACCEPTANCE LLC.,</t>
  </si>
  <si>
    <t>AMERICAN CREDIT ACCEPTANCE, LLC</t>
  </si>
  <si>
    <t>AMERICAN CREDIT ACCEPTANCE,LLC</t>
  </si>
  <si>
    <t>AMERICAN CREDIT ACCEPTANCELLC</t>
  </si>
  <si>
    <t>AMERICAN HONDA FINANCE CO</t>
  </si>
  <si>
    <t>AMERICAN HONDA FINANCE</t>
  </si>
  <si>
    <t>Captive</t>
  </si>
  <si>
    <t>AMERICAN NATIONAL BANK</t>
  </si>
  <si>
    <t>AMERICAN NATIONAL BANK AND TRUST</t>
  </si>
  <si>
    <t>AMERICAN STATE BANK</t>
  </si>
  <si>
    <t>AMERICAS FIRST FCU</t>
  </si>
  <si>
    <t>AMERICREDIT</t>
  </si>
  <si>
    <t>AMERICREDIT FINANCIAL SER</t>
  </si>
  <si>
    <t>AMERICREDIT FINANCIAL SERVICES INC</t>
  </si>
  <si>
    <t>AMERICREDIT FINANCIAL SERVICES INC.</t>
  </si>
  <si>
    <t>AMERIFS</t>
  </si>
  <si>
    <t>AMOCO FEDERAL CREDIT UNION</t>
  </si>
  <si>
    <t>AMOCO FCU</t>
  </si>
  <si>
    <t>AMPLIFY CREDIT UNION</t>
  </si>
  <si>
    <t>AMPLIFY CU</t>
  </si>
  <si>
    <t>AMPLIFY CREDIT UNION (WAS</t>
  </si>
  <si>
    <t>AMPLIFY CREDIT UNION (WAS FCU)</t>
  </si>
  <si>
    <t>ANDIGO</t>
  </si>
  <si>
    <t>ANECA</t>
  </si>
  <si>
    <t>ANECA FCU</t>
  </si>
  <si>
    <t>ANECA FEDERAL</t>
  </si>
  <si>
    <t>ANECA FEDERAL CREDIT UNION</t>
  </si>
  <si>
    <t>ANECA FEDERAL CU</t>
  </si>
  <si>
    <t>ANGELINA FEDERAL EMPLOYEE</t>
  </si>
  <si>
    <t>ANGELINA FED EMPLOYEES CU</t>
  </si>
  <si>
    <t>ARIVO ACCEPTANCE</t>
  </si>
  <si>
    <t>ARIVO ACCEPTANCE , LLC</t>
  </si>
  <si>
    <t>ARIVO ACCEPTANCE, L.L.C.</t>
  </si>
  <si>
    <t>ARIVO ACCEPTANCE, LLC</t>
  </si>
  <si>
    <t>ARIVO ACCEPTANCE, LLC.</t>
  </si>
  <si>
    <t>ARIVO ACCEPTANCE,LLC</t>
  </si>
  <si>
    <t>ARIZONA FEDERAL CREDIT UNION</t>
  </si>
  <si>
    <t>ARIZONA FCU</t>
  </si>
  <si>
    <t>ARK VALLEY CREDIT UNION</t>
  </si>
  <si>
    <t>ARK VALLEY CU</t>
  </si>
  <si>
    <t>ARKANSAS BEST FCU</t>
  </si>
  <si>
    <t>ARKANSAS BEST FEDERAL CREDIT UNION</t>
  </si>
  <si>
    <t>ARKANSAS FEDERAL CREDIT U</t>
  </si>
  <si>
    <t>ARKANSAS FCU</t>
  </si>
  <si>
    <t>ARKANSAS SUPERIOR FEDERAL CREDIT UN</t>
  </si>
  <si>
    <t>ARKANSAS SUPERIOR FCU</t>
  </si>
  <si>
    <t>ARKANSAS SUPERIOR FEDERAL CU</t>
  </si>
  <si>
    <t>ARVEST BANK (1)</t>
  </si>
  <si>
    <t>ASSOCIATED CREDIT UNION</t>
  </si>
  <si>
    <t>ASSOCIATED CU</t>
  </si>
  <si>
    <t>ATLANTA POSTAL CREDIT UNION</t>
  </si>
  <si>
    <t>ATLANTA POSTAL CU</t>
  </si>
  <si>
    <t>AUSTIN BANK</t>
  </si>
  <si>
    <t xml:space="preserve">AUSTIN BANK TEXAS </t>
  </si>
  <si>
    <t>AUSTIN BANK ,TEXAS NA</t>
  </si>
  <si>
    <t>AUSTIN BANK TEXAS NA</t>
  </si>
  <si>
    <t>AUSTIN BANK, TEXAS N.A.</t>
  </si>
  <si>
    <t>AUSTIN BANK,TEXAS NA</t>
  </si>
  <si>
    <t>AUSTIN TELCO</t>
  </si>
  <si>
    <t>AUSTIN TELCO FCU</t>
  </si>
  <si>
    <t>AUSTIN TELCO FEDERAL CREDIT UNION</t>
  </si>
  <si>
    <t>AVID ACCEPTANCE</t>
  </si>
  <si>
    <t>AVID ACCEPTANCE, LLC</t>
  </si>
  <si>
    <t>AZURA CU</t>
  </si>
  <si>
    <t>BANC FIRST</t>
  </si>
  <si>
    <t>BANCORP SOUTH</t>
  </si>
  <si>
    <t>BANCORPSOUTH BANK</t>
  </si>
  <si>
    <t>BANCORP SOUTH EQUIPMENT FINANCE</t>
  </si>
  <si>
    <t>BANCORPSOUTH</t>
  </si>
  <si>
    <t>BANCORPSOUTH EQUIPMENT FINANCE</t>
  </si>
  <si>
    <t>BANK OF AMERICA N.A.</t>
  </si>
  <si>
    <t>BANK OF AMERICA NA</t>
  </si>
  <si>
    <t>BANK OF AMERICA, N.A.</t>
  </si>
  <si>
    <t>BANK OF AMERICA, NA</t>
  </si>
  <si>
    <t>BANK OF AMERICA,N.A.</t>
  </si>
  <si>
    <t>BANK OF COMMERCE</t>
  </si>
  <si>
    <t>BANK OF COUSHATTA</t>
  </si>
  <si>
    <t>BANK OF LOCKESBURG</t>
  </si>
  <si>
    <t>BANK OF PRESCOTT</t>
  </si>
  <si>
    <t>BANK OF THE WEST</t>
  </si>
  <si>
    <t>BANKCORP SOUTH</t>
  </si>
  <si>
    <t>BANKCORPSOUTH BANK</t>
  </si>
  <si>
    <t>BAPTIST HEALTH FCU</t>
  </si>
  <si>
    <t>BARKSDALE FCU</t>
  </si>
  <si>
    <t>BARKSDALE FEDERAL CREDIT</t>
  </si>
  <si>
    <t>BARKSDALE FEDERAL CU</t>
  </si>
  <si>
    <t>BAXTER CREDIT UNION</t>
  </si>
  <si>
    <t>BAXTER CU</t>
  </si>
  <si>
    <t>BAYCEL FEDERAL CREDIT UNION</t>
  </si>
  <si>
    <t>BAYCEL FCU</t>
  </si>
  <si>
    <t>BAYLOR HEALTHCARE SYSTEMS CREDIT UN</t>
  </si>
  <si>
    <t>BAYLOR HEALTHCARE SYSTEMS CU</t>
  </si>
  <si>
    <t>BB&amp;T</t>
  </si>
  <si>
    <t>BB&amp;T (BRANCH BANKING &amp; TR</t>
  </si>
  <si>
    <t>BBVA COMPASS</t>
  </si>
  <si>
    <t>BBVA COMPASS (WAS COMPASS BANK)</t>
  </si>
  <si>
    <t>BBVA COMPASS BANK</t>
  </si>
  <si>
    <t>BBVA USA</t>
  </si>
  <si>
    <t>BBVA USA (WAS COMPASS BAN</t>
  </si>
  <si>
    <t>BBVA USA (WAS COMPASS BANK)</t>
  </si>
  <si>
    <t>BECU</t>
  </si>
  <si>
    <t>BMO HARRIS</t>
  </si>
  <si>
    <t>BMO HARRIS BANK</t>
  </si>
  <si>
    <t>BMO HARRIS BANK N A</t>
  </si>
  <si>
    <t>BMO HARRIS BANK N. A.</t>
  </si>
  <si>
    <t>BMO HARRIS BANK N.A</t>
  </si>
  <si>
    <t>BMO HARRIS BANK N.A.</t>
  </si>
  <si>
    <t>BMO HARRIS BANKN.A</t>
  </si>
  <si>
    <t>BMO HARRIS N.A.</t>
  </si>
  <si>
    <t>BMO HARRIS NA</t>
  </si>
  <si>
    <t>BNA BANK</t>
  </si>
  <si>
    <t>BODCAW BANK</t>
  </si>
  <si>
    <t>BOSSIER FCU</t>
  </si>
  <si>
    <t>BOSSIER FEDER CREDIT UNION</t>
  </si>
  <si>
    <t>BOSSIER FEDERAL</t>
  </si>
  <si>
    <t>BOSSIER FEDERAL CREDIT UNON</t>
  </si>
  <si>
    <t>BRAZOS VALLEY SCHOOLS CREDIT UNION</t>
  </si>
  <si>
    <t>BRAZOS VALLEY SCHOOLS CU</t>
  </si>
  <si>
    <t>BROADWAY NATIONAL BANK</t>
  </si>
  <si>
    <t>C&amp;F FINANCE COMPANY</t>
  </si>
  <si>
    <t>CAB WEST LLC</t>
  </si>
  <si>
    <t>CAC</t>
  </si>
  <si>
    <t>CADDO PARISH TEACHERS FCU</t>
  </si>
  <si>
    <t>CADDO PARISH TEACHERS FEDERAL CU</t>
  </si>
  <si>
    <t>CADENCE BANK</t>
  </si>
  <si>
    <t>CADENCE BANK NA</t>
  </si>
  <si>
    <t>CAL-COM FEDERAL CREDIT UN</t>
  </si>
  <si>
    <t>CAL-COM FCU</t>
  </si>
  <si>
    <t>CAMPUS FCU</t>
  </si>
  <si>
    <t>CAMPUS FEDERAL</t>
  </si>
  <si>
    <t>CAMPUS FEDERAL CREDIT UNI</t>
  </si>
  <si>
    <t>CAMPUS FEDERAL CREDIT UNION</t>
  </si>
  <si>
    <t>CAPITAL ONE AUTO FIN.</t>
  </si>
  <si>
    <t>CAPITAL ONE</t>
  </si>
  <si>
    <t>CAPITALONE</t>
  </si>
  <si>
    <t>CAPITAL ONE BANK</t>
  </si>
  <si>
    <t>CAPITOL CREDIT UNION</t>
  </si>
  <si>
    <t>CAPITOL CU</t>
  </si>
  <si>
    <t>CAPONE</t>
  </si>
  <si>
    <t>CAPROCK SANTA FE CREDIT UNION</t>
  </si>
  <si>
    <t>CAPROCK SANTA FE CU</t>
  </si>
  <si>
    <t>CARTER CREDIT UNION</t>
  </si>
  <si>
    <t>CARTER FCU</t>
  </si>
  <si>
    <t>CARTER FEDERAL CREDIT UNI</t>
  </si>
  <si>
    <t>CARTER FEDERAL CREDIT UNION</t>
  </si>
  <si>
    <t>CARTER FEDERAL CREDIT UNON</t>
  </si>
  <si>
    <t>CASS COUNTY BANK</t>
  </si>
  <si>
    <t>CATHOLIC FAMILY FEDERAL CREDIT UNION</t>
  </si>
  <si>
    <t>CATHOLIC FAMILY FCU</t>
  </si>
  <si>
    <t>CCAP AUTO LEASE LTD</t>
  </si>
  <si>
    <t>CEFCU</t>
  </si>
  <si>
    <t>CENLA</t>
  </si>
  <si>
    <t>CENLA FCU</t>
  </si>
  <si>
    <t>CENLA FEDERAL CREDIT UNION</t>
  </si>
  <si>
    <t>CENTEX CITIZENS CREDIT UNION</t>
  </si>
  <si>
    <t>CENTEX CITIZENS CU</t>
  </si>
  <si>
    <t>CENTRAL BANK</t>
  </si>
  <si>
    <t>CENTRAL NATIONAL BANK</t>
  </si>
  <si>
    <t>CENTRAL TEXAS TEACHERS CREDI UNION</t>
  </si>
  <si>
    <t>CENTRAL TEXAS TEACHERS CU</t>
  </si>
  <si>
    <t>CENTRIC BANK</t>
  </si>
  <si>
    <t>CENTRIC CREDIT UNION</t>
  </si>
  <si>
    <t>CENTRIC FCU</t>
  </si>
  <si>
    <t>CENTRIC FEDERAL CREDIT UNION</t>
  </si>
  <si>
    <t>CENTRIC FEDERAL FCU</t>
  </si>
  <si>
    <t>CENTURY FIRST FCU</t>
  </si>
  <si>
    <t>CFFC</t>
  </si>
  <si>
    <t>CHASE</t>
  </si>
  <si>
    <t>CHASE AUTO FINANCE</t>
  </si>
  <si>
    <t>CHASE AUTO FINANCE, LLC</t>
  </si>
  <si>
    <t>CHEMCEL FEDERAL CREDIT UNION</t>
  </si>
  <si>
    <t>CHEMCEL FCU</t>
  </si>
  <si>
    <t>CHEROKEE COUNTY FEDERAL C</t>
  </si>
  <si>
    <t>CHEROKEE COUNTY FCU</t>
  </si>
  <si>
    <t>CHEROKEE COUNTY FEDERAL CREDIT UNION</t>
  </si>
  <si>
    <t>CHEROKEE COUNTY FEDERAL CU</t>
  </si>
  <si>
    <t>CIG FINANCIAL</t>
  </si>
  <si>
    <t>CINCH AUTO FINANCE (WAS C</t>
  </si>
  <si>
    <t>CINCH AUTO FINANCE</t>
  </si>
  <si>
    <t>CINCH AUTO FINANCE (WAS CREDIT UNION LOA</t>
  </si>
  <si>
    <t>CITIZEN STATE BANK</t>
  </si>
  <si>
    <t>CITIZENS STATE BANK</t>
  </si>
  <si>
    <t>CITIZENS</t>
  </si>
  <si>
    <t>CITIZENS BANK</t>
  </si>
  <si>
    <t>CITIZENS BANK &amp; TRUST</t>
  </si>
  <si>
    <t>CITIZENS NATIONAL BANK</t>
  </si>
  <si>
    <t>CITIZENS NATIONAL BANK OF HILLSBORO</t>
  </si>
  <si>
    <t>CITIZENS NATIONAL BANK-HILLSBORO</t>
  </si>
  <si>
    <t>CITIZENS STATE BANK OF WHITNEY</t>
  </si>
  <si>
    <t>CITY BANK</t>
  </si>
  <si>
    <t>CITY CREDIT UNION</t>
  </si>
  <si>
    <t>CITY CU</t>
  </si>
  <si>
    <t>CITY NATIONAL BANK</t>
  </si>
  <si>
    <t>CITY NATIONAL BANK AND TRUST</t>
  </si>
  <si>
    <t>COASTAL BEND PO F.C.U.</t>
  </si>
  <si>
    <t>COASTAL BEND FCU</t>
  </si>
  <si>
    <t>COASTAL BEND PO FCU</t>
  </si>
  <si>
    <t>COASTAL BEND PO FEDERAL CREDITUNION</t>
  </si>
  <si>
    <t>COASTAL COMMUNITY AND TEACHERS C.U.</t>
  </si>
  <si>
    <t>COASTAL COMMUNITY AND TEACHERS CU</t>
  </si>
  <si>
    <t>COASTAL TEACHERS FCU</t>
  </si>
  <si>
    <t>COASTLIFE CREDIT UNION</t>
  </si>
  <si>
    <t>COASTLIFE CU</t>
  </si>
  <si>
    <t>COCA-COLA FEDERAL CREDIT UNION</t>
  </si>
  <si>
    <t>COCA-COLA FCU</t>
  </si>
  <si>
    <t>COMANCHE COUNTY FEDERAL C</t>
  </si>
  <si>
    <t>COMANCHE COUNTY FCU</t>
  </si>
  <si>
    <t>COMANCHE COUNTY FEDERAL CREDIT UNION</t>
  </si>
  <si>
    <t>COMMERCIAL BANK OF TEXAS,</t>
  </si>
  <si>
    <t>COMMERCIAL BANK OF TEXAS</t>
  </si>
  <si>
    <t>COMMERCIAL CAPITAL BANK</t>
  </si>
  <si>
    <t>COMMERICAL NATIONAL BANK</t>
  </si>
  <si>
    <t>COMMUNICATION FEDERAL CREDIT UNION</t>
  </si>
  <si>
    <t>COMMUNITY BANK</t>
  </si>
  <si>
    <t>COMMUNITY BANK &amp; TRUST</t>
  </si>
  <si>
    <t>COMMUNITY BANK AND TRUST</t>
  </si>
  <si>
    <t>COMMUNITY BANK OF LOUISIANA</t>
  </si>
  <si>
    <t>COMMUNITY CREDIT CORP</t>
  </si>
  <si>
    <t>COMMUNITY RESOURCE CREDIT UNION</t>
  </si>
  <si>
    <t>COMMUNITY RESOURCE CU</t>
  </si>
  <si>
    <t>COMMUNITY STATE BANK</t>
  </si>
  <si>
    <t>COMMUNITY TRUST &amp; BANK</t>
  </si>
  <si>
    <t>COMPASS BANK</t>
  </si>
  <si>
    <t>COMPASS BANK (BBVA COMPAS</t>
  </si>
  <si>
    <t>COMPASS BANK (BBVA COMPASS)</t>
  </si>
  <si>
    <t>CONSUMER PORTFOLIO SERVIC</t>
  </si>
  <si>
    <t>CONSUMER PORTFOLIO SERVICES</t>
  </si>
  <si>
    <t>Clear Lane Pass</t>
  </si>
  <si>
    <t>CONSUMER PORTFOLIO SERVICES INC</t>
  </si>
  <si>
    <t>CONSUMER PORTFOLIO SERVICES INC (CP</t>
  </si>
  <si>
    <t>CONSUMER PORTFOLIO SERVICES, INC</t>
  </si>
  <si>
    <t>CONSUMER PORTFOLIO SERVICES, INC.</t>
  </si>
  <si>
    <t>CONSUMER PORTFOLIO SERVICES,INC</t>
  </si>
  <si>
    <t>CONSUMERS CREDIT UNION</t>
  </si>
  <si>
    <t>CONSUMERS CU</t>
  </si>
  <si>
    <t>COOPERATIVE TEACHERS CRED</t>
  </si>
  <si>
    <t>COOPERATIVE TEACHERS CU</t>
  </si>
  <si>
    <t>COOPERATIVE TEACHERS CREDIT UNION</t>
  </si>
  <si>
    <t>CORNERSTONE FINANCIAL CREDIT UNION</t>
  </si>
  <si>
    <t>CORNERSTONE FINANCIAL CU</t>
  </si>
  <si>
    <t>CPS</t>
  </si>
  <si>
    <t>CPS,INC</t>
  </si>
  <si>
    <t>CRB AUTO</t>
  </si>
  <si>
    <t>CREDIT ACCEPTANCE</t>
  </si>
  <si>
    <t>CREDIT ACCEPTANCE CORP</t>
  </si>
  <si>
    <t>CREDIT ACCEPTANCE CORPORA</t>
  </si>
  <si>
    <t>CREDIT HUMAN F C U</t>
  </si>
  <si>
    <t>CREDIT HUMAN FCU (SAN ANT</t>
  </si>
  <si>
    <t>CREDIT HUMAN FCU</t>
  </si>
  <si>
    <t>CREDIT PLUS</t>
  </si>
  <si>
    <t xml:space="preserve">CREDIT PLUS </t>
  </si>
  <si>
    <t>CREDIT PLUS INC</t>
  </si>
  <si>
    <t>CREDIT UNIONB OF TEXAS</t>
  </si>
  <si>
    <t>CREDITO REAL USA FINANCE</t>
  </si>
  <si>
    <t>CREDITO REAL USA FINANCE (WAS AFS A</t>
  </si>
  <si>
    <t>CREDITO REAL USA FINANCE (WAS AFS ACCEPT</t>
  </si>
  <si>
    <t>CRESCENT BANK</t>
  </si>
  <si>
    <t>CROSS KEYS BANK</t>
  </si>
  <si>
    <t>CROSSROADS BANK</t>
  </si>
  <si>
    <t>CROWELL STATE BANK</t>
  </si>
  <si>
    <t>CSE FEDERAL CREDIT UNION</t>
  </si>
  <si>
    <t>CSE FCU</t>
  </si>
  <si>
    <t>CT WACO FCU</t>
  </si>
  <si>
    <t>CT WACO FEDERAL CREDIT UNION</t>
  </si>
  <si>
    <t>CUDL UNIFY FINANCIAL C.U.</t>
  </si>
  <si>
    <t>CUDL UNIFY FINANCIAL CU</t>
  </si>
  <si>
    <t>CYPRESS BANK</t>
  </si>
  <si>
    <t>CYPRESS BANK SSB</t>
  </si>
  <si>
    <t>DALLAS UP EMPLOYEES CREDIT UNION</t>
  </si>
  <si>
    <t>DALLAS UP EMPLOYEES CU</t>
  </si>
  <si>
    <t>DATCU CREDIT UNION</t>
  </si>
  <si>
    <t>DEERE EMPLOYEES CREDIT UNION</t>
  </si>
  <si>
    <t>DEERE EMPLOYEES CU</t>
  </si>
  <si>
    <t>DELTA FEDERAL CREDIT UNION</t>
  </si>
  <si>
    <t>DELTA FCU</t>
  </si>
  <si>
    <t>DEPART OF CORRECTIONS FCU</t>
  </si>
  <si>
    <t>DEPARTMENT OF CORRECTIONS CU</t>
  </si>
  <si>
    <t>DEPT OF CORRECTIONS CREDIT UNION</t>
  </si>
  <si>
    <t>DIAMOND BANK</t>
  </si>
  <si>
    <t>DIAMOND LAKES FCU</t>
  </si>
  <si>
    <t>DICU</t>
  </si>
  <si>
    <t>DIGITAL FEDERAL CREDIT UNION</t>
  </si>
  <si>
    <t>DIGITAL FCU</t>
  </si>
  <si>
    <t>DILLON CU</t>
  </si>
  <si>
    <t>DISTRICT 05 DOTD FCU</t>
  </si>
  <si>
    <t>DOCHES CREDIT UNION</t>
  </si>
  <si>
    <t>DOCHES CU</t>
  </si>
  <si>
    <t>DOMINO FCU</t>
  </si>
  <si>
    <t>DOMINO FEDERAL CREDIT UNI</t>
  </si>
  <si>
    <t>DOMINO FEDERAL CREDIT UNION</t>
  </si>
  <si>
    <t>DUGOOD F.C.U.</t>
  </si>
  <si>
    <t>DUGOOD FCU</t>
  </si>
  <si>
    <t>DRIVRZ FINANCIAL (WAS MUS</t>
  </si>
  <si>
    <t>DRIVRZ FINANCIAL</t>
  </si>
  <si>
    <t>DRIVRZ FINANCIAL (WAS MUSA AUTO FINANCE)</t>
  </si>
  <si>
    <t>DUGOOD FEDERAL CREDIT UNION</t>
  </si>
  <si>
    <t>E TEXAS PROFESSIONAL CREDIT UNION</t>
  </si>
  <si>
    <t>EAST TEXAS PROFESSIONAL CU</t>
  </si>
  <si>
    <t>EAGLE FEDERAL CREDIT UNION</t>
  </si>
  <si>
    <t>EAGLE FCU</t>
  </si>
  <si>
    <t>EAST TEXAS PROFESSIONAL C</t>
  </si>
  <si>
    <t>EAST TEXAS PROFESSIONAL C U</t>
  </si>
  <si>
    <t>EAST TEXAS PROFESSIONAL C.U.</t>
  </si>
  <si>
    <t>EAST TEXAS PROFESSIONAL CREDIT</t>
  </si>
  <si>
    <t>EAST TX PROFESSIONAL CREDIT UNION</t>
  </si>
  <si>
    <t>EASTMAN CREDIT NION</t>
  </si>
  <si>
    <t>EASTMAN CU</t>
  </si>
  <si>
    <t>ECM FEDERAL CREDIT UNION</t>
  </si>
  <si>
    <t>ECM FCU</t>
  </si>
  <si>
    <t>EDUCATORS CU</t>
  </si>
  <si>
    <t>EDUCATIONAL SYSTEMS FCU</t>
  </si>
  <si>
    <t>EECU</t>
  </si>
  <si>
    <t>EGLIN FEDERAL CREDIT UNION</t>
  </si>
  <si>
    <t>EGLIN FCU</t>
  </si>
  <si>
    <t>ELECTRIC COOPERATIVES FCU</t>
  </si>
  <si>
    <t>ELLIS CNTY TEACHERS &amp; EMPLOYEES FCU</t>
  </si>
  <si>
    <t>ELLIS COUNTY TEACHERS &amp; EMPLOYEES FCU</t>
  </si>
  <si>
    <t>EMBER CREDIT UNION</t>
  </si>
  <si>
    <t>EMBER CU</t>
  </si>
  <si>
    <t>EMPOWER FCU</t>
  </si>
  <si>
    <t>ENDURANCE FEDERAL CREDIT</t>
  </si>
  <si>
    <t>ENDURANCE FCU</t>
  </si>
  <si>
    <t>ENDURANCE FEDERAL CREDIT UNION</t>
  </si>
  <si>
    <t>ENDURANCE FEDERAL CREDIT UNION (WAS HALL</t>
  </si>
  <si>
    <t>ENERGIZE CREDIT UNION</t>
  </si>
  <si>
    <t>ENERGIZE CU</t>
  </si>
  <si>
    <t>ENGAGE FEDERAL</t>
  </si>
  <si>
    <t>ENGAGE FCU</t>
  </si>
  <si>
    <t>ENGAGE FEDERAL CREDIT UNION</t>
  </si>
  <si>
    <t>ENTERPRISE FM TRUST</t>
  </si>
  <si>
    <t>ENVISTA CREDIT UNION</t>
  </si>
  <si>
    <t>ENVISTA CU</t>
  </si>
  <si>
    <t>ESCONDIDO FCU</t>
  </si>
  <si>
    <t>ETPCU</t>
  </si>
  <si>
    <t>EXETER</t>
  </si>
  <si>
    <t>EXETER FINANCE</t>
  </si>
  <si>
    <t>EXETER FINANCE CORP</t>
  </si>
  <si>
    <t>EXETER FINANCE CORPORATIO</t>
  </si>
  <si>
    <t>EXETER FINANCE LLC</t>
  </si>
  <si>
    <t>EXETER FINANCE LLC (WAS C</t>
  </si>
  <si>
    <t>ClearLane Pass</t>
  </si>
  <si>
    <t>EXETER FINANCE, LLC</t>
  </si>
  <si>
    <t>EXTRACO BANK</t>
  </si>
  <si>
    <t>EXTRACO BANKS, N.A.</t>
  </si>
  <si>
    <t>FALLS CITY NATIONAL BANK</t>
  </si>
  <si>
    <t>FAMILY CREDIT UNION</t>
  </si>
  <si>
    <t>FAMILY CU</t>
  </si>
  <si>
    <t>FARM BUREAU</t>
  </si>
  <si>
    <t>FARM BUREAU BANK</t>
  </si>
  <si>
    <t>FARMER BANK AND TRUST</t>
  </si>
  <si>
    <t>FARMERS BANK AND TRUST</t>
  </si>
  <si>
    <t>FARMERS BANK</t>
  </si>
  <si>
    <t>FARMERS BANK &amp; TRUST</t>
  </si>
  <si>
    <t>FARMERS BANK &amp; TRUST COMPANY</t>
  </si>
  <si>
    <t>FARMERS STATE BANK</t>
  </si>
  <si>
    <t>FCI FCU</t>
  </si>
  <si>
    <t>FCI FEDERAL CREDIT UNION</t>
  </si>
  <si>
    <t>FEDERAL EMPLOYEE CRED UNION</t>
  </si>
  <si>
    <t>FEDERAL EMPLOYEES CU</t>
  </si>
  <si>
    <t>FEDERAL EMPLOYEE CREDIT UNION</t>
  </si>
  <si>
    <t>FEDERAL EMPLOYEE'S CREDIT UNION</t>
  </si>
  <si>
    <t>FEDERAL EMPLOYEES CREDIT</t>
  </si>
  <si>
    <t>FEDERAL EMPLOYEES CREDIT UNION</t>
  </si>
  <si>
    <t>FEDERAL EMPLOYEESCREDIT UNION</t>
  </si>
  <si>
    <t>FIFTH 3RD BANK</t>
  </si>
  <si>
    <t>FIFTH THIRD BANK</t>
  </si>
  <si>
    <t>FIFTH THIRD BANK NA</t>
  </si>
  <si>
    <t>FIFTH THIRD BANK,N.A.</t>
  </si>
  <si>
    <t>FINANCE POINT</t>
  </si>
  <si>
    <t>FIREFIGHTERS CREDIT UNION</t>
  </si>
  <si>
    <t>FIREFIGHTERS CU</t>
  </si>
  <si>
    <t>FIRST BANK</t>
  </si>
  <si>
    <t>FIRST BANK &amp; TRUST</t>
  </si>
  <si>
    <t>FIRST BANK &amp; TRUST CO</t>
  </si>
  <si>
    <t>FIRST BANK AND TRUST</t>
  </si>
  <si>
    <t>FIRST CAPITAL BANK</t>
  </si>
  <si>
    <t>FIRST CENTERAL CREDIT UNION</t>
  </si>
  <si>
    <t>FIRST CENTRAL CU</t>
  </si>
  <si>
    <t>FIRST CENTRAL CREDIT UNIO</t>
  </si>
  <si>
    <t>FIRST CITIZENS BANK AND TRUST</t>
  </si>
  <si>
    <t>FIRST FEDERAL COMMUNITY BANK, SSB</t>
  </si>
  <si>
    <t>FIRST FEDERAL COMMUNITY BANK</t>
  </si>
  <si>
    <t>FIRST FINANCIAL BANK</t>
  </si>
  <si>
    <t>FIRST FINANCIAL BANK, N.A</t>
  </si>
  <si>
    <t>FIRST FINANCIAL BANK, N.A.</t>
  </si>
  <si>
    <t>FIRST FINANCIAL BANK NA</t>
  </si>
  <si>
    <t>FIRST GUARANTY BANK</t>
  </si>
  <si>
    <t>FIRST HELP FINANCIAL</t>
  </si>
  <si>
    <t>FIRST INVESTORS</t>
  </si>
  <si>
    <t>FIRST INVESTORS FINANCIAL</t>
  </si>
  <si>
    <t>FIRST LIGHT FEDERAL CREDIT UNION</t>
  </si>
  <si>
    <t>FIRST LIGHT FCU</t>
  </si>
  <si>
    <t>FIRST NATIONAL BANK</t>
  </si>
  <si>
    <t>FIRST NATIONAL BANK BOSQUE COUNTY</t>
  </si>
  <si>
    <t>FIRST NATIONAL BANK LEWISVILLE</t>
  </si>
  <si>
    <t>FIRST NATIONAL BANK MCGREGOR</t>
  </si>
  <si>
    <t>FIRST NATIONAL BANK OF BOSQUE CO</t>
  </si>
  <si>
    <t>FIRST NATIONAL BANK OF BOSQUE COUNTY</t>
  </si>
  <si>
    <t>FIRST NATIONAL BANK OF BOSQUE COUNT</t>
  </si>
  <si>
    <t>FIRST NATIONAL BANK OF BOSUE COUNTY</t>
  </si>
  <si>
    <t>FIRST NATIONAL BANK OF CENTRAL TEXA</t>
  </si>
  <si>
    <t>FIRST NATIONAL BANK OF CENTRAL TEXAS</t>
  </si>
  <si>
    <t>FIRST NATIONAL BANK OF CENTRAL TX</t>
  </si>
  <si>
    <t>FIRST NATIONAL BANK OF EAST TEXAS</t>
  </si>
  <si>
    <t>FIRST NATIONAL BANK OF GILMER</t>
  </si>
  <si>
    <t>FIRST NATIONAL BANK OF HU</t>
  </si>
  <si>
    <t>FIRST NATIONAL BANK OF HUGHES SPRINGS</t>
  </si>
  <si>
    <t>FIRST NATIONAL BANK OF HUGHES SPRIN</t>
  </si>
  <si>
    <t>FIRST NATIONAL BANK OF LIVINGSTON</t>
  </si>
  <si>
    <t>FIRST NATIONAL BANK OF MCGREGOR</t>
  </si>
  <si>
    <t>FIRST NATIONAL BANK OF PADUCAH</t>
  </si>
  <si>
    <t>FIRST NATIONAL BANK OF REDWATER</t>
  </si>
  <si>
    <t>FIRST NATIONAL BANK OF TRINITY</t>
  </si>
  <si>
    <t>FIRST NATIONAL BANK TEXAS</t>
  </si>
  <si>
    <t>FIRST NATIONAL BANKOF BOSQUE COUNTY</t>
  </si>
  <si>
    <t>FIRST PIONEERS FCU</t>
  </si>
  <si>
    <t>FIRST PRIORITY CREDIT UNION</t>
  </si>
  <si>
    <t>FIRST PRIORITY CU</t>
  </si>
  <si>
    <t>FIRST SECURITY STATE BANK</t>
  </si>
  <si>
    <t>FIRST SERVICE CREDIT UNIO</t>
  </si>
  <si>
    <t>FIRST SERVICE CU</t>
  </si>
  <si>
    <t>FIRST STATE BANK &amp; TRUST</t>
  </si>
  <si>
    <t>FIRST STATE BANK &amp; TRUST CO.</t>
  </si>
  <si>
    <t>FIRST STATE BANK AND TRUST</t>
  </si>
  <si>
    <t>FIRST STATE BANK AND TRUST CO</t>
  </si>
  <si>
    <t>FIRST STATE BANK AND TRUST COM</t>
  </si>
  <si>
    <t>FIRST STATE BANK OF BEN W</t>
  </si>
  <si>
    <t>FIRST TECH FCU</t>
  </si>
  <si>
    <t>FIRST TECH. FCU</t>
  </si>
  <si>
    <t>FIRST UNITED BANK</t>
  </si>
  <si>
    <t>FIRST UNITED BANK AND TRUST</t>
  </si>
  <si>
    <t>FIRST UNITED BANK AND TRU</t>
  </si>
  <si>
    <t>FIRST WESTERN BANK</t>
  </si>
  <si>
    <t>FIRSTCAPITAL BANK OF TEXAS</t>
  </si>
  <si>
    <t>FIRST CAPITAL BANK OF TEXAS</t>
  </si>
  <si>
    <t>FIRSTMARK CREDIT UNION</t>
  </si>
  <si>
    <t>FIRSTMARK CU</t>
  </si>
  <si>
    <t>FIVE POINT FCU</t>
  </si>
  <si>
    <t>FIVE POINT</t>
  </si>
  <si>
    <t>FIVEPOINT CREDIT UNION</t>
  </si>
  <si>
    <t>FLAGSHIP</t>
  </si>
  <si>
    <t>FLAGSHIP CREDIT ACCEPTANC</t>
  </si>
  <si>
    <t>FNB OF HUGHES SPRINGS</t>
  </si>
  <si>
    <t>FOCUS FEDERAL CREDIT UNIO</t>
  </si>
  <si>
    <t>FOCUS FCU</t>
  </si>
  <si>
    <t>FORESIGHT CAPTIAL LLC</t>
  </si>
  <si>
    <t xml:space="preserve">FORESIGHT CAPTIAL </t>
  </si>
  <si>
    <t>FORT HOOD NATIONAL BANK</t>
  </si>
  <si>
    <t>FOUR POINTS FEDERAL CREDIT UNION</t>
  </si>
  <si>
    <t>FOUR POINTS FCU</t>
  </si>
  <si>
    <t>FOURSIGHT CAPITAL</t>
  </si>
  <si>
    <t xml:space="preserve">FOURSIGHT CAPITAL </t>
  </si>
  <si>
    <t>FRANKLIN STATE BANK</t>
  </si>
  <si>
    <t>FREESTONE CREDIT UNION</t>
  </si>
  <si>
    <t>FREESTONE CU</t>
  </si>
  <si>
    <t>FRONTIER COMMUNITY CREDIT</t>
  </si>
  <si>
    <t>FRONTIER COMMUNITY CU</t>
  </si>
  <si>
    <t>FRONTIER COMMUNITY CREDIT UNION</t>
  </si>
  <si>
    <t>FRONTIER FEDERAL CREDIT UNION</t>
  </si>
  <si>
    <t>FRONTIER FCU</t>
  </si>
  <si>
    <t>FRONTWAVE CREDIT UNION</t>
  </si>
  <si>
    <t>FRONTWAVE CU</t>
  </si>
  <si>
    <t>FROST BANK</t>
  </si>
  <si>
    <t>GATEWAY FINANCIAL SOLUTIO</t>
  </si>
  <si>
    <t>GAY CRAWFORD STEPHENS</t>
  </si>
  <si>
    <t>GENCO F.C.U</t>
  </si>
  <si>
    <t>GENCO FCU</t>
  </si>
  <si>
    <t>GENCO FEDERAL CREDIT UNIO</t>
  </si>
  <si>
    <t>GLOBAL LENDING SERVICES</t>
  </si>
  <si>
    <t xml:space="preserve">GLOBAL LENDING SERVICES </t>
  </si>
  <si>
    <t>GLOBAL LENDING</t>
  </si>
  <si>
    <t>GLOBAL LENDING SERVICES L</t>
  </si>
  <si>
    <t>GLS</t>
  </si>
  <si>
    <t>GM FINANCIAL SERVICES</t>
  </si>
  <si>
    <t>GM FINANCIAL/AMERICREDIT</t>
  </si>
  <si>
    <t>GOLDEN PLAINS CREDIT UNIO</t>
  </si>
  <si>
    <t>GOLDEN PLAINS CU</t>
  </si>
  <si>
    <t>GOLDEN PLAINS CREDIT UNION</t>
  </si>
  <si>
    <t>GOVERNMENT EMPLOYEES FEDERAL CREDIT UNIO</t>
  </si>
  <si>
    <t>GOVERNMENT EMPLOYEES FCU</t>
  </si>
  <si>
    <t>GP LOUISIANA FEDERAL CU</t>
  </si>
  <si>
    <t>GP LOUISIANA FCU</t>
  </si>
  <si>
    <t>GPCU</t>
  </si>
  <si>
    <t>GREAT PLAINS FCU</t>
  </si>
  <si>
    <t>GPFCU</t>
  </si>
  <si>
    <t>GRANDVIEW BANK</t>
  </si>
  <si>
    <t>GREAT PLAINS BANK</t>
  </si>
  <si>
    <t>GREAT PLAINS FEDERAL CRED</t>
  </si>
  <si>
    <t>GREAT PLAINS NATIONAL BANK</t>
  </si>
  <si>
    <t>GREATER CENTRAL TEXAS FCU</t>
  </si>
  <si>
    <t>GREATER TEXAS FCU</t>
  </si>
  <si>
    <t>GUARANTY BANK &amp; TRUST</t>
  </si>
  <si>
    <t>GUARANTY BANK AND TRUST</t>
  </si>
  <si>
    <t>GULF CU</t>
  </si>
  <si>
    <t>GULF COAST EDUCATORS FCU</t>
  </si>
  <si>
    <t>H-E-B FEDERAL CREDIT UNION</t>
  </si>
  <si>
    <t>H-E-B FCU</t>
  </si>
  <si>
    <t>H.E.A. FEDERAL CREDIT UNION</t>
  </si>
  <si>
    <t>H.E.A. FCU</t>
  </si>
  <si>
    <t>HANCOCK WHITNEY BANK</t>
  </si>
  <si>
    <t>HANCOCK WHITNEY BANK (WAS</t>
  </si>
  <si>
    <t>HANCOCK WHITNEY BANK (WAS WHITNEY/HANCOC</t>
  </si>
  <si>
    <t>HAPPY STATE BANK</t>
  </si>
  <si>
    <t>HEART O' TEXAS FCU</t>
  </si>
  <si>
    <t>HEART O TEXAS FEDERAL CREDIT UNION</t>
  </si>
  <si>
    <t>HEART O' TEXAS CREDIT UNION</t>
  </si>
  <si>
    <t>HEART O' TEXAS FEDERAL CREDIT UNION</t>
  </si>
  <si>
    <t>HEART O'TEXAS FCU</t>
  </si>
  <si>
    <t>HEART OF LOUISIANA CREDIT UNION</t>
  </si>
  <si>
    <t>HEART OF LOUISIANA FCU</t>
  </si>
  <si>
    <t>HEART OF TEXAS FCU</t>
  </si>
  <si>
    <t>HEART OF TEXAS FEDERAL CREDIT UNION</t>
  </si>
  <si>
    <t>HEARTLAND</t>
  </si>
  <si>
    <t>HEARTLAND CU</t>
  </si>
  <si>
    <t>HENDERSON FEDERAL SAVINS BANK</t>
  </si>
  <si>
    <t>HENDERSON STATE UNIVERSITY</t>
  </si>
  <si>
    <t>HERRING BANK</t>
  </si>
  <si>
    <t>HIGHWAY DISTRICT 19 EMPLOYEES FCU</t>
  </si>
  <si>
    <t>HIGHWAY DISTRICT 9 CREDIT UNION</t>
  </si>
  <si>
    <t>HODGE BANK AND TRUST</t>
  </si>
  <si>
    <t>HOME FEDERAL BANK</t>
  </si>
  <si>
    <t>HOMELAND FEDERAL SAVINGS BANK</t>
  </si>
  <si>
    <t>HOMELAND BANK</t>
  </si>
  <si>
    <t>HORATIO STATE BANK</t>
  </si>
  <si>
    <t>HOUSTON FEDERAL CREDIT UNION</t>
  </si>
  <si>
    <t>HOUSTON FCU</t>
  </si>
  <si>
    <t>HOUSTON POLICE CREDIT UNION</t>
  </si>
  <si>
    <t>HOUSTON POLICE CU</t>
  </si>
  <si>
    <t>HUGHES FEDERAL CREDIT UNION</t>
  </si>
  <si>
    <t>HUGHES FCU</t>
  </si>
  <si>
    <t>HUNTINGTON NATIONAL BANK</t>
  </si>
  <si>
    <t>HWY DISTRICT 19 EMP CREDIT UNION</t>
  </si>
  <si>
    <t>HWY DISTRICT 19 EMP CU</t>
  </si>
  <si>
    <t>HYUNDAI LEASE TITLING TRU</t>
  </si>
  <si>
    <t>HYUNDAI LEASE TITLING TRUST</t>
  </si>
  <si>
    <t>HYUNDAI LSE TITLING TRST</t>
  </si>
  <si>
    <t>IDABEL NATIONAL BANK</t>
  </si>
  <si>
    <t>INDEPENDENT DEALER SERVIC</t>
  </si>
  <si>
    <t>INDEPENDENT DEALER SERVICES</t>
  </si>
  <si>
    <t>INFINITI FINANCIAL SERVIC</t>
  </si>
  <si>
    <t>INFINITI FINANCIAL SERVICES</t>
  </si>
  <si>
    <t>INTERBANK</t>
  </si>
  <si>
    <t>INTRUST</t>
  </si>
  <si>
    <t>INTRUST BANK N.A.</t>
  </si>
  <si>
    <t>INTRUST BANK, N.A.</t>
  </si>
  <si>
    <t>JACKSON PARISH BANK</t>
  </si>
  <si>
    <t>JACO FCU</t>
  </si>
  <si>
    <t>JACO FEDERAL CREDIT UNION</t>
  </si>
  <si>
    <t>JCT FEDERAL CREDIT UNION</t>
  </si>
  <si>
    <t>JCT FCU</t>
  </si>
  <si>
    <t>JONESBORO STATE BANK</t>
  </si>
  <si>
    <t>JP MORGAN CHASE BANK NA</t>
  </si>
  <si>
    <t>JP MORGAN CHASE BANK N.A.</t>
  </si>
  <si>
    <t>JP MORGAN CHASE BANK, NA</t>
  </si>
  <si>
    <t>JPMORGAN CHASE BANK</t>
  </si>
  <si>
    <t>JPMORGAN CHASE BANK NA</t>
  </si>
  <si>
    <t>JPMORGAN CHASE BANK NA (P</t>
  </si>
  <si>
    <t>JPMORGAN CHASE BANK NA (PRIME)</t>
  </si>
  <si>
    <t>JPMORGAN CHASE BANK NA (S</t>
  </si>
  <si>
    <t>JPMORGAN CHASE BANK NA (SUBPRIME)</t>
  </si>
  <si>
    <t>JPMORGAN CHASE BANK, N.A.</t>
  </si>
  <si>
    <t>JSC FEDERAL CREDIT UNION</t>
  </si>
  <si>
    <t>JSC FCU</t>
  </si>
  <si>
    <t>KEESLER FEDERAL CREDIT UNION</t>
  </si>
  <si>
    <t>KEESLER FCU</t>
  </si>
  <si>
    <t>KELLY COMMUNITY FCU</t>
  </si>
  <si>
    <t>KELLY COMMUNITY FEDERAL C</t>
  </si>
  <si>
    <t>KFCU</t>
  </si>
  <si>
    <t>KIA FINANCE AMERICA (WAS</t>
  </si>
  <si>
    <t>KILGORE SHELL EMPLOYEES F</t>
  </si>
  <si>
    <t>KILGORE SHELL EMPLOYEES FCU</t>
  </si>
  <si>
    <t>KILGORE SHELL EMPLOYEES FEDERAL C.U.</t>
  </si>
  <si>
    <t>KIMBERLY JOHNSON MOORE</t>
  </si>
  <si>
    <t>KLEBERG BANK, N.A.</t>
  </si>
  <si>
    <t>KLEBERG BANK</t>
  </si>
  <si>
    <t>KRAFTMAN FCU</t>
  </si>
  <si>
    <t>KRAFTMAN FEDERAL CREDIT UNION</t>
  </si>
  <si>
    <t>LA CAPITOL FCU</t>
  </si>
  <si>
    <t>LA CAPITOL FEDERAL CREDIT UNION</t>
  </si>
  <si>
    <t>LA CATHOLIC FCU</t>
  </si>
  <si>
    <t>LA CATHOLIC FEDERAL CREDIT UNION</t>
  </si>
  <si>
    <t>LAURA K. DAVIS ROSSMAN</t>
  </si>
  <si>
    <t>LE TOURNEAU FEDERAL CREDIT UNION</t>
  </si>
  <si>
    <t>LETOURNEAU FCU</t>
  </si>
  <si>
    <t>LEGACY ENHACEMENT TRUST</t>
  </si>
  <si>
    <t>LEGEND BANK</t>
  </si>
  <si>
    <t>LELLAND COLLIER ELECTRIC</t>
  </si>
  <si>
    <t>LENTEGRITY, LLC</t>
  </si>
  <si>
    <t>LES FEDERAL CU</t>
  </si>
  <si>
    <t>LES FCU</t>
  </si>
  <si>
    <t>LETOURNEAU FEDERAL CREDIT</t>
  </si>
  <si>
    <t>LETOURNEAU FEDERAL CREDIT UNION</t>
  </si>
  <si>
    <t>LIBERTY NATIONAL BANK</t>
  </si>
  <si>
    <t>LIBERTY ONE CREDIT UNION</t>
  </si>
  <si>
    <t>LIBERTY ONE CU</t>
  </si>
  <si>
    <t>LIBERTYONE CREDIT UNION</t>
  </si>
  <si>
    <t>LIFE FEDERAL CREDIT UNION</t>
  </si>
  <si>
    <t>LIFE FCU</t>
  </si>
  <si>
    <t>LIFETIME FEDERAL CREDIT UNION</t>
  </si>
  <si>
    <t>LIFETIME FCU</t>
  </si>
  <si>
    <t>LINKAGE CREDIT UNION</t>
  </si>
  <si>
    <t>LINKAGE CU</t>
  </si>
  <si>
    <t>LONE STAR STATE BANK</t>
  </si>
  <si>
    <t>LONGVIEW CONSOLIDATED CREDIT UNION</t>
  </si>
  <si>
    <t>LONGVIEW CONSOLIDATED CU</t>
  </si>
  <si>
    <t>LONGVIEW CONSOLIDATED FCU</t>
  </si>
  <si>
    <t>LONGVIEW COSOLIDATED CREDIT UNION</t>
  </si>
  <si>
    <t>LONGVIEW FEDERAL CREDIT U</t>
  </si>
  <si>
    <t>LONGVIEW FCU</t>
  </si>
  <si>
    <t>LONGVIEW FEDERAL CREDIT UNION</t>
  </si>
  <si>
    <t>LOUISIANA BAPTIST FCU</t>
  </si>
  <si>
    <t>LOUISIANA CATHOLIC FCU</t>
  </si>
  <si>
    <t>MALVERN NATIONAL BANK</t>
  </si>
  <si>
    <t>MARINE FEDERAL CREDIT UNI</t>
  </si>
  <si>
    <t>MARION STATE BANK</t>
  </si>
  <si>
    <t>MARSHALL T &amp; P FEDERAL CU</t>
  </si>
  <si>
    <t>MARSHALL T&amp;P FCU</t>
  </si>
  <si>
    <t>MARSHALL T&amp;P EMPLOYEES CU</t>
  </si>
  <si>
    <t>MARSHALL T&amp;P FEDERAL CREDIT UNION</t>
  </si>
  <si>
    <t>MATA GORDA COUNTY CREDIT UNION</t>
  </si>
  <si>
    <t>MATA GORDA COUNTY CU</t>
  </si>
  <si>
    <t>MAZDA CAPITAL SERVICES</t>
  </si>
  <si>
    <t>MCCURTAIN COUNTY NATIONAL BANK</t>
  </si>
  <si>
    <t>MCLENNAN CO.EMPLOYEE F.C.U.</t>
  </si>
  <si>
    <t>MCLENNAN COUNTY EMPLOYEES FCU</t>
  </si>
  <si>
    <t>MCMURREY FEDERAL CREDIT U</t>
  </si>
  <si>
    <t>MCMURREY FCU</t>
  </si>
  <si>
    <t>MCMURREY FEDERAL CREDIT UNION</t>
  </si>
  <si>
    <t>MCMURREY FEDERAL CU</t>
  </si>
  <si>
    <t>MCT CU</t>
  </si>
  <si>
    <t>MECHANICS BANK (WAS CALIF</t>
  </si>
  <si>
    <t>MECHANICS BANK (WAS CALIFORNIA REPU</t>
  </si>
  <si>
    <t>MECHANICS BANK (WAS CALIFORNIA REPUBLIC</t>
  </si>
  <si>
    <t>MECU CREDIT UNION</t>
  </si>
  <si>
    <t>MEMBERS CHOICE OF CENTRAL</t>
  </si>
  <si>
    <t>MEMBERS FIRST CREDIT UNION</t>
  </si>
  <si>
    <t>MEMBERS FIRST CU</t>
  </si>
  <si>
    <t>MERCY CREDIT UNION</t>
  </si>
  <si>
    <t>MERCY CU</t>
  </si>
  <si>
    <t>MERITRUST</t>
  </si>
  <si>
    <t>MERITRUST FCU</t>
  </si>
  <si>
    <t>MERITRUST C.U.</t>
  </si>
  <si>
    <t>MERITRUST CREDIT UNION</t>
  </si>
  <si>
    <t>MERITRUST FCU - FORMERLY</t>
  </si>
  <si>
    <t>MERITRUST FCU - FORMERLY BOEING WICHITA</t>
  </si>
  <si>
    <t>MERITRUST FEDERAL CREDIT</t>
  </si>
  <si>
    <t>MICHIGAN STATE UNIVERSITY FCU</t>
  </si>
  <si>
    <t>MID AMERICAN CU</t>
  </si>
  <si>
    <t>MID COUNTY TEACHERS CREDIT UNION</t>
  </si>
  <si>
    <t>MID COUNTY TEACHERS CU</t>
  </si>
  <si>
    <t>MIDWEST AMERICA FCU</t>
  </si>
  <si>
    <t>MIL-WAY FCU</t>
  </si>
  <si>
    <t>MIL-WAY FEDERAL CREDIT UN</t>
  </si>
  <si>
    <t>MIL-WAY FEDERAL CREDIT UNION</t>
  </si>
  <si>
    <t>MIL-WAY FEDERAL CU</t>
  </si>
  <si>
    <t>MIL-WAY U</t>
  </si>
  <si>
    <t>MILWAY CREDIT UNION</t>
  </si>
  <si>
    <t>MILWAY FEDERAL CREDIT UNION</t>
  </si>
  <si>
    <t>MITSUBISHI MOTORS CREDIT</t>
  </si>
  <si>
    <t>MITSUBISHI MOTORS CREDIT OF AMERICA</t>
  </si>
  <si>
    <t>MOBILOIL FCU</t>
  </si>
  <si>
    <t>MOBILOIL C.U.</t>
  </si>
  <si>
    <t>MONROE TELCO</t>
  </si>
  <si>
    <t>MONROE TELCO FCU</t>
  </si>
  <si>
    <t>MONROE TELCO CU</t>
  </si>
  <si>
    <t>MONROE TELCO FEDERAL CREDIT UNION</t>
  </si>
  <si>
    <t>MORGAN STANLEY SENIOR FUNDING INC.</t>
  </si>
  <si>
    <t xml:space="preserve">MORGAN STANLEY SENIOR FUNDING </t>
  </si>
  <si>
    <t>MORRIS SHEPPARD</t>
  </si>
  <si>
    <t>MORRIS SHEPPERD FCU</t>
  </si>
  <si>
    <t>MORRIS SHEPPARD CREDIT UNION</t>
  </si>
  <si>
    <t>MORRIS SHEPPARD FCU</t>
  </si>
  <si>
    <t>MORRIS SHEPPARD TEXARKANA</t>
  </si>
  <si>
    <t>MORRIS SHEPPARD TEXARKANA FCU</t>
  </si>
  <si>
    <t>MORRIS SHEPPERD</t>
  </si>
  <si>
    <t>MSFCU</t>
  </si>
  <si>
    <t>MUNICIPAL EMPLOYEES CU OF</t>
  </si>
  <si>
    <t>MUNICIPAL EMPLOYEES CU OF OKC</t>
  </si>
  <si>
    <t>MUTUAL CREDIT UNION</t>
  </si>
  <si>
    <t>MUTUAL CU</t>
  </si>
  <si>
    <t>MY COMMUNITY CREDIT UNION</t>
  </si>
  <si>
    <t>MY COMMUNITY CU</t>
  </si>
  <si>
    <t>NATIONAL BANK</t>
  </si>
  <si>
    <t>NATIONAL UNITED BANK</t>
  </si>
  <si>
    <t>NATIONAL DISTRIBUTION CONSULTANTS</t>
  </si>
  <si>
    <t>NATURAL STATE FCU</t>
  </si>
  <si>
    <t>NAVY ARMY CCU</t>
  </si>
  <si>
    <t>NAVY FCU</t>
  </si>
  <si>
    <t>NAVY FED CREDIT UNION</t>
  </si>
  <si>
    <t>NAVY FEDERAK CREDIT UNION</t>
  </si>
  <si>
    <t>NAVY FEDERAL CEDIT UNION</t>
  </si>
  <si>
    <t>NAVY FEDERAL CREIT UNION</t>
  </si>
  <si>
    <t>NAVY FEDERAL CU</t>
  </si>
  <si>
    <t>NAVY FEDERL CREDIT UNION</t>
  </si>
  <si>
    <t>NAVY FEDRAL CREDIT UNION</t>
  </si>
  <si>
    <t>NAVY FERERAL</t>
  </si>
  <si>
    <t>NE AL POSTAL FCU</t>
  </si>
  <si>
    <t>NEIGHBORHOOD CU</t>
  </si>
  <si>
    <t>NEIGHBORS FEDERAL CREDIT UNION</t>
  </si>
  <si>
    <t>NEWFIRST NATIONAL BANK</t>
  </si>
  <si>
    <t>NISSAN MOTOR ACCEPTANCE</t>
  </si>
  <si>
    <t>NISSAN MOTOR ACCEPTANCE C</t>
  </si>
  <si>
    <t>NISSAN MOTOR ACCEPTANCE CORP</t>
  </si>
  <si>
    <t>NISSAN MOTOR ACCEPTANCE CORPORATION</t>
  </si>
  <si>
    <t>NISSAN MOTOR ACCPT CO LLC</t>
  </si>
  <si>
    <t>NISSAN-INFINITI LT</t>
  </si>
  <si>
    <t>NISSAN-INFINITI LT LLC</t>
  </si>
  <si>
    <t>NORTH EAST TEXAS CREDIT U</t>
  </si>
  <si>
    <t>NORTH EAST TEXAS CU</t>
  </si>
  <si>
    <t>NORTH EAST TEXAS CREDIT UNION</t>
  </si>
  <si>
    <t>NORTHEAST TEXAS CREDIT UNION</t>
  </si>
  <si>
    <t>NORTHEAST TEXAS TEACHERS FCU</t>
  </si>
  <si>
    <t>NORTHWEST LOUISIANA FCU</t>
  </si>
  <si>
    <t>NSWC FEDERAL CREDIT UNION</t>
  </si>
  <si>
    <t>NSWC FCU</t>
  </si>
  <si>
    <t>NUMERICA CREDIT UNION</t>
  </si>
  <si>
    <t>NUMERICA CU</t>
  </si>
  <si>
    <t>OKLAHOMA CREDIT UNION</t>
  </si>
  <si>
    <t>OKLAHOMA'S CU</t>
  </si>
  <si>
    <t>OKLAHOMA FEDERAL CREDIT U</t>
  </si>
  <si>
    <t>OKLAHOMA FCU</t>
  </si>
  <si>
    <t>OKLAHOMA'S CREDIT UNION (</t>
  </si>
  <si>
    <t>OKLAHOMA'S CREDIT UNION (WAS OKLAHO</t>
  </si>
  <si>
    <t>OKLAHOMA'S CREDIT UNION (WAS OKLAHOMA EM</t>
  </si>
  <si>
    <t>OKLAHOMAS CREDIT UNION</t>
  </si>
  <si>
    <t>ONE MAIN FINANCIAL GROUP</t>
  </si>
  <si>
    <t>ONEMAIN FINANCIAL GROUP</t>
  </si>
  <si>
    <t>ONEMAIN FINANCIAL GROUP , LLC</t>
  </si>
  <si>
    <t>ONEMAIN FINANCIAL GROUP LLC</t>
  </si>
  <si>
    <t>ONEMAIN FINANCIAL GROUP, LLC</t>
  </si>
  <si>
    <t>ONEMAIN FINANCIAL GROUP, LLC.</t>
  </si>
  <si>
    <t>OREGON COMMUNITY CREDIT UNION</t>
  </si>
  <si>
    <t>OREGON COMMUNITY CU</t>
  </si>
  <si>
    <t>ORIGIN BANK</t>
  </si>
  <si>
    <t>OUACHITA VALLET FEDERAL CREDIT UN</t>
  </si>
  <si>
    <t>OUACHITA VALLEY FCU</t>
  </si>
  <si>
    <t>OUACHITA VALLEY FED CREDIT UNION</t>
  </si>
  <si>
    <t>OUACHITA VALLEY FEDERAL C</t>
  </si>
  <si>
    <t>OUACHITA VALLEY FEDERAL C.U</t>
  </si>
  <si>
    <t>OUACHITA VALLEY FEDERAL CREDIT UNION</t>
  </si>
  <si>
    <t>OUACHITA VALLY FED CREDIT UNION</t>
  </si>
  <si>
    <t>OUTSIDE FINANCED</t>
  </si>
  <si>
    <t>OSF</t>
  </si>
  <si>
    <t>OVFCU</t>
  </si>
  <si>
    <t>OVFCU ELT: EWOB</t>
  </si>
  <si>
    <t>PANHANDLE EDUCATORS FCU</t>
  </si>
  <si>
    <t>PANOLA NATIONAL BANK</t>
  </si>
  <si>
    <t>PATTERSON FEDERAL CREDIT UNION</t>
  </si>
  <si>
    <t>PATTERSON FCU</t>
  </si>
  <si>
    <t>PELICAN</t>
  </si>
  <si>
    <t>PELICAN CU</t>
  </si>
  <si>
    <t>PELICAN CREDIT UNION</t>
  </si>
  <si>
    <t>PELICAN STATE</t>
  </si>
  <si>
    <t>PELICAN STATE CU</t>
  </si>
  <si>
    <t>PELICAN STATE CREDIT UNIO</t>
  </si>
  <si>
    <t>PELICAN STATE CREDIT UNION</t>
  </si>
  <si>
    <t>PEN FED</t>
  </si>
  <si>
    <t>PENTAGON FCU</t>
  </si>
  <si>
    <t>PEN FED CU</t>
  </si>
  <si>
    <t>PENFED</t>
  </si>
  <si>
    <t>PENFED CREDIT UNION (WAS</t>
  </si>
  <si>
    <t>PENFED CREDIT UNION (WAS PENTAGON F</t>
  </si>
  <si>
    <t>PENFED CREDIT UNION (WAS PENTAGON FCU)</t>
  </si>
  <si>
    <t>PENTAGON FEDERAL CREDIT U</t>
  </si>
  <si>
    <t>PENTAGON FEDERAL CREDIT UNION</t>
  </si>
  <si>
    <t>PEOPLE S TRUST FCU</t>
  </si>
  <si>
    <t>PEOPLES BANK</t>
  </si>
  <si>
    <t>PEOPLES STATE BANK</t>
  </si>
  <si>
    <t>PFS</t>
  </si>
  <si>
    <t>PILGRIM BANK</t>
  </si>
  <si>
    <t>PNC</t>
  </si>
  <si>
    <t>PNC BANK N.A.</t>
  </si>
  <si>
    <t>PNC BANK NA</t>
  </si>
  <si>
    <t>PNC BANK, NA</t>
  </si>
  <si>
    <t>PNC BANK,NA</t>
  </si>
  <si>
    <t>POE FEDERAL CREDIT UNION</t>
  </si>
  <si>
    <t>POE FCU</t>
  </si>
  <si>
    <t>POEPLES BANK</t>
  </si>
  <si>
    <t>POINT WEST BANK</t>
  </si>
  <si>
    <t>POINTWEST BANK</t>
  </si>
  <si>
    <t>PORT OF HOUSTON CREDIT UN</t>
  </si>
  <si>
    <t>PORT OF HOUSTON CU</t>
  </si>
  <si>
    <t>POST OFFICE EMPLOYEE FCU</t>
  </si>
  <si>
    <t>POST OFFICE EMPLOYEES FCU</t>
  </si>
  <si>
    <t>POST OFFICE FCU</t>
  </si>
  <si>
    <t>POST OFFICE FEDERAL CREDIT UNION</t>
  </si>
  <si>
    <t>POSTEL CREDIT UNION</t>
  </si>
  <si>
    <t>POSTAL FAMILY CU</t>
  </si>
  <si>
    <t>POSTEL FAMILY CREDIT UNION</t>
  </si>
  <si>
    <t>PRESTIGE COMMUNITY CREDIT UNION</t>
  </si>
  <si>
    <t>PRESTIGE COMMUNITY CU</t>
  </si>
  <si>
    <t>PRESTIGE FINANCIAL SERVIC</t>
  </si>
  <si>
    <t>PRESTIGE FINANCIAL SERVICES</t>
  </si>
  <si>
    <t>PRESTIGE FINANCIAL SERVICES, INC</t>
  </si>
  <si>
    <t>PRIMEWAY FEDERAL CREDIT UNION</t>
  </si>
  <si>
    <t>PRIMEWAY FCU</t>
  </si>
  <si>
    <t>PRO FIREFIGHTERS CREDIT UNION</t>
  </si>
  <si>
    <t>PRO FIREFIGHTERS CU</t>
  </si>
  <si>
    <t>PROFESSIONAL FINANCIAL SE</t>
  </si>
  <si>
    <t>PROFESSIONAL FINANCIAL SERVICES</t>
  </si>
  <si>
    <t>PROFESSIONAL FIRE FIGHTER CU</t>
  </si>
  <si>
    <t>PROFESSIONAL FIRE FIGHTERS C U</t>
  </si>
  <si>
    <t>PROFESSIONAL FIRE FIGHTERS CU</t>
  </si>
  <si>
    <t>PROFESSIONAL FIRE FIGHTERSCU</t>
  </si>
  <si>
    <t>PROFESSIONAL FIREFIGHTER CU</t>
  </si>
  <si>
    <t>PROFESSIONAL FIREFIGHTERS CU</t>
  </si>
  <si>
    <t>PROGRESSIVE BANK</t>
  </si>
  <si>
    <t>PROSPERITY BANK</t>
  </si>
  <si>
    <t>PSECU</t>
  </si>
  <si>
    <t>QUANTUM CU</t>
  </si>
  <si>
    <t>RANDOLPH BROOKS CREDIT UNION</t>
  </si>
  <si>
    <t>RANDOLPH-BROOKS FCU</t>
  </si>
  <si>
    <t>RANDOLPH BROOKS FEDERAL CREDIT UNION</t>
  </si>
  <si>
    <t>RANDOLPH BROOKS FEDERAL CU</t>
  </si>
  <si>
    <t>RANDOLPH-BROOKS FEDERAL C</t>
  </si>
  <si>
    <t>RANDOLPH-BROOKS FEDERAL C.U.</t>
  </si>
  <si>
    <t>RANDOLPH-BROOKS FEDERAL CREDIT UNION</t>
  </si>
  <si>
    <t>RANDOLPH-BROOKS FEDERAL CREDITUNION</t>
  </si>
  <si>
    <t>RAPIDES GENERAL HOSPITAL FCU</t>
  </si>
  <si>
    <t>RBFCU</t>
  </si>
  <si>
    <t>RED CANOE CREDIT UNION</t>
  </si>
  <si>
    <t>RED CANOE CU</t>
  </si>
  <si>
    <t>RED LION FCU</t>
  </si>
  <si>
    <t>RED RIVER</t>
  </si>
  <si>
    <t>RED RIVER FCU</t>
  </si>
  <si>
    <t>RED RIVER EMPLOYEE FCU</t>
  </si>
  <si>
    <t>RED RIVER EMPLOYEE FEDERAL CU</t>
  </si>
  <si>
    <t>RED RIVER EMPLOYEES CREDIT UNION</t>
  </si>
  <si>
    <t>RED RIVER EMPLOYEES FED C U</t>
  </si>
  <si>
    <t>RED RIVER EMPLOYEES FEDER</t>
  </si>
  <si>
    <t>RED RIVER EMPLOYEES FEDERAL CU</t>
  </si>
  <si>
    <t>RED RIVER FEDER CREDIT UNION</t>
  </si>
  <si>
    <t>RED RIVER FEDERAL CREDIT</t>
  </si>
  <si>
    <t>RED RIVER FEDERAL UNION</t>
  </si>
  <si>
    <t>REDRIVER FCU</t>
  </si>
  <si>
    <t>REDSTONE FEDERAL CREDIT UNION</t>
  </si>
  <si>
    <t>REDSTONE FCU</t>
  </si>
  <si>
    <t>REFUGIO COUNTY FCU</t>
  </si>
  <si>
    <t>REGIONAL ACCEPTANCE CORP</t>
  </si>
  <si>
    <t>REGIONAL ACCEPTANCE CORP.</t>
  </si>
  <si>
    <t>REGIONAL ACCEPTANCE CORPO</t>
  </si>
  <si>
    <t>REGIONAL ACCEPTNACE CORP</t>
  </si>
  <si>
    <t>REGIONS BANK</t>
  </si>
  <si>
    <t>RELYON CREDIT UNION</t>
  </si>
  <si>
    <t>RELYON CU</t>
  </si>
  <si>
    <t>RESOURCE ONE CREDIT UNION</t>
  </si>
  <si>
    <t>RESOURCE ONE CU</t>
  </si>
  <si>
    <t>RICHLAND PARISH SCHOOLS FCU</t>
  </si>
  <si>
    <t>RIVER VALLEY COMMUNITY FCU</t>
  </si>
  <si>
    <t>RIVER VALLEY COMMUNITY FE</t>
  </si>
  <si>
    <t>RIVER VALLEY FCU</t>
  </si>
  <si>
    <t>RIVERLAND FEDERAL CREDIT UNION</t>
  </si>
  <si>
    <t>RIVERLAND FCU</t>
  </si>
  <si>
    <t>ROBERTSON COUNTY BANK</t>
  </si>
  <si>
    <t>ROCK ISLAND CU</t>
  </si>
  <si>
    <t>ROCKET FCU</t>
  </si>
  <si>
    <t>ROCKFORD BELL CREDIT UNION</t>
  </si>
  <si>
    <t>ROCKFORD BELL CU</t>
  </si>
  <si>
    <t>SABINE SCHOOL CREDIT UNION</t>
  </si>
  <si>
    <t>SABINE SCHOOL CU</t>
  </si>
  <si>
    <t>SABINE STATE BANK</t>
  </si>
  <si>
    <t>SABINE STATE BANK &amp; TRUST</t>
  </si>
  <si>
    <t>SACRED HEART FEDERAL CREDIT UNION</t>
  </si>
  <si>
    <t>SACRED HEART FCU</t>
  </si>
  <si>
    <t>SACRED HEART PARISH FEDERAL C.U.</t>
  </si>
  <si>
    <t>SAFCO, LLC</t>
  </si>
  <si>
    <t>SANDIA LABORATORY FCU</t>
  </si>
  <si>
    <t>SANTA FE FEDERAL CREDIT U</t>
  </si>
  <si>
    <t>SANTA FE FCU</t>
  </si>
  <si>
    <t>SANTANDER AUTO FINANCE(US</t>
  </si>
  <si>
    <t>SANTANDER AUTO FINANCE(USE SANTANDE</t>
  </si>
  <si>
    <t>SANTANDER AUTO FINANCE(USE SANTANDER CON</t>
  </si>
  <si>
    <t>SANTANDER CONSUMER U.S.A.</t>
  </si>
  <si>
    <t>SANTANDER CONSUMER USA (W</t>
  </si>
  <si>
    <t>SANTANDER CONSUMER USA (WAS DRIVE F</t>
  </si>
  <si>
    <t>SANTANDER CONSUMER USA (WAS DRIVE FINANC</t>
  </si>
  <si>
    <t>SCHLUMBERGER EMPLOYEES CREDIT UNION</t>
  </si>
  <si>
    <t>SCHLUMBERGER EMPLOYEES CU</t>
  </si>
  <si>
    <t>SCHOOLS FIRST FCU</t>
  </si>
  <si>
    <t>SCHOOLSFIRST FCU</t>
  </si>
  <si>
    <t>SECURE CREDIT UNION</t>
  </si>
  <si>
    <t>SECURED ADVANTAGE CU</t>
  </si>
  <si>
    <t>SECURED ADVANTAGE CREDIT UNION</t>
  </si>
  <si>
    <t>SECURED ADVANTAGE FCU</t>
  </si>
  <si>
    <t>SECURED ADVANTAGE FEDERAL CU</t>
  </si>
  <si>
    <t>SECURITY BANK</t>
  </si>
  <si>
    <t>SECURITY NATIONAL AUTO AC</t>
  </si>
  <si>
    <t>SECURITY NATIONAL AUTOMOTIVE ACCEPTANCE</t>
  </si>
  <si>
    <t>SECURITY NATIONAL AUTO ACCEPTANCE CORP (</t>
  </si>
  <si>
    <t>SECURITY NATIONAL AUTOMOT</t>
  </si>
  <si>
    <t>SECURITY NATL AUTOMOTIVE</t>
  </si>
  <si>
    <t>SECURITY NATL AUTOMOTIVE ACCEPT CORP</t>
  </si>
  <si>
    <t>SECURITYPLUS FEDERAL CRED</t>
  </si>
  <si>
    <t>SECURITYPLUS FCU</t>
  </si>
  <si>
    <t>SECURITY SERVICE FEDERAL CU</t>
  </si>
  <si>
    <t>SECURITY SERVICE FCU</t>
  </si>
  <si>
    <t>SECURITY STATE BANK, N.A.</t>
  </si>
  <si>
    <t>SERVICE FIRST CREDIT UNION</t>
  </si>
  <si>
    <t>SERVICE FIRST CU</t>
  </si>
  <si>
    <t>SFS LEASING LTD</t>
  </si>
  <si>
    <t>SHELBY SAVINGS BANK, SSB</t>
  </si>
  <si>
    <t>SHELBY SAVINGS BANK</t>
  </si>
  <si>
    <t>SHREVEPORT POLICE FCU</t>
  </si>
  <si>
    <t>SHREVEPORT POLICE FEDERAL CREDIT UN</t>
  </si>
  <si>
    <t>SIMMONS BANK</t>
  </si>
  <si>
    <t>SIMMONS FIRST AUTO, INC. (WAS SIMMONS BA</t>
  </si>
  <si>
    <t>SKOPOS FINANCIAL LLC</t>
  </si>
  <si>
    <t>SKOPOS FINANCIAL</t>
  </si>
  <si>
    <t>SKOPOS FINANCIAL, LLC</t>
  </si>
  <si>
    <t>SKOPOS FINANCIAL,LLC</t>
  </si>
  <si>
    <t>SKYWARD CU</t>
  </si>
  <si>
    <t>SOUTHERN AUTO FINANCE (SA</t>
  </si>
  <si>
    <t>SOUTHERN AUTO FINANCE (SAFCO)</t>
  </si>
  <si>
    <t>SOUTHERN HERITAGE BANK</t>
  </si>
  <si>
    <t>SOUTHERN MIDDLESEX COUNTY TEACHERS</t>
  </si>
  <si>
    <t>SOUTHERN STAR CREDIT UNION</t>
  </si>
  <si>
    <t>SOUTHERN STAR CU</t>
  </si>
  <si>
    <t>SOUTHSIDE BANK</t>
  </si>
  <si>
    <t>SOUTHWEST AIRLINES FCU</t>
  </si>
  <si>
    <t>SOUTHWEST FINANCIAL FCU</t>
  </si>
  <si>
    <t>SOUTHWEST FINANCIAL FEDERAL CU</t>
  </si>
  <si>
    <t>SOUTHWEST HERITAGE CREDIT UNION</t>
  </si>
  <si>
    <t>SOUTHWEST HERITAGE CU</t>
  </si>
  <si>
    <t>SOUTHWEST NATIONAL BANK O</t>
  </si>
  <si>
    <t>SOUTHWEST NATIONAL BANK OF WICHITA</t>
  </si>
  <si>
    <t>SOUTHWEST OKLAHOMA FCU</t>
  </si>
  <si>
    <t>SOUTHWEST OKLAHOMA FEDERAL CREDIT U</t>
  </si>
  <si>
    <t>SPACE COAST CREDIT UNION</t>
  </si>
  <si>
    <t>SPACE COAST CU</t>
  </si>
  <si>
    <t>SPOKANE CITY CREDIT UNION</t>
  </si>
  <si>
    <t>SPOKANE CITY CU</t>
  </si>
  <si>
    <t>SPRING HILL STATE BANK</t>
  </si>
  <si>
    <t>SPRINGHILL STATE BANK</t>
  </si>
  <si>
    <t>STATE AGENCIES FCU</t>
  </si>
  <si>
    <t>STATE AGENCIES FED CREDIT UNION</t>
  </si>
  <si>
    <t>STATE BANK</t>
  </si>
  <si>
    <t>STATE BANK OF DEKALB</t>
  </si>
  <si>
    <t>STATE DEPARTMENT FCU</t>
  </si>
  <si>
    <t>STATE FARM</t>
  </si>
  <si>
    <t>STATE FARM BANK</t>
  </si>
  <si>
    <t>STATE FARM BANK ATTN LOAN SERVICING</t>
  </si>
  <si>
    <t>STATE FARM BANK F.S.B</t>
  </si>
  <si>
    <t>STATE FARM BANK F.S.B.</t>
  </si>
  <si>
    <t>STATE FARM BANK FSB</t>
  </si>
  <si>
    <t>STATE FARM BANK, F.S.B.</t>
  </si>
  <si>
    <t>STATE FARM CREDIT UNION</t>
  </si>
  <si>
    <t>STATE FARM FCU</t>
  </si>
  <si>
    <t>STATE FARM FEDERAL CREDIT UNION</t>
  </si>
  <si>
    <t>STATE NATIONAL BANK IN WEST</t>
  </si>
  <si>
    <t>STATEFARM BANK</t>
  </si>
  <si>
    <t>STATEFARM FCU</t>
  </si>
  <si>
    <t>STEC FEDERAL CREDIT UNION</t>
  </si>
  <si>
    <t>STEC FCU</t>
  </si>
  <si>
    <t>SUCCESS CREDIT UNION</t>
  </si>
  <si>
    <t>SUCCESS CU</t>
  </si>
  <si>
    <t>SUMMIT CREDIT UNION</t>
  </si>
  <si>
    <t>SUMMIT CU</t>
  </si>
  <si>
    <t>SWEETEX CU</t>
  </si>
  <si>
    <t>STELLANTIS FINANCIAL SERV</t>
  </si>
  <si>
    <t>SWEMP FCU</t>
  </si>
  <si>
    <t>SWEMP FEDERAL CREDIT UNIO</t>
  </si>
  <si>
    <t>SWEMP FEDERAL CREDIT UNION</t>
  </si>
  <si>
    <t>SWEMP FEDRAL CREDIT UNION</t>
  </si>
  <si>
    <t>T &amp; P FEDERAL CREDIT UNION</t>
  </si>
  <si>
    <t>T &amp; P LONGVIEW FCU</t>
  </si>
  <si>
    <t>T &amp; P LONGVIEW FEDERAL CREDIT UNION</t>
  </si>
  <si>
    <t>T AND P LONGVIEW FEDERAL CU</t>
  </si>
  <si>
    <t>T D AUTO FINANCE LLC</t>
  </si>
  <si>
    <t>T&amp;P LONGVIEW FEDERAL CREDIT UNION</t>
  </si>
  <si>
    <t>TD AUTO FINANCE LLC</t>
  </si>
  <si>
    <t>TD BANK, N.A. (WAS TD AUT</t>
  </si>
  <si>
    <t>TD BANK, N.A. (WAS TD AUTO FINANCE</t>
  </si>
  <si>
    <t>TD BANK, N.A. (WAS TD AUTO FINANCE LLC)</t>
  </si>
  <si>
    <t>TD BANK, N.A.</t>
  </si>
  <si>
    <t>TD BANK N.A.</t>
  </si>
  <si>
    <t>TEACHERS CREDIT UNION</t>
  </si>
  <si>
    <t>TEACHERS FCU</t>
  </si>
  <si>
    <t>TEACHERS FEDERAL CREDIT UNION</t>
  </si>
  <si>
    <t>TELCO PLUS</t>
  </si>
  <si>
    <t>TELCO PLUS CU</t>
  </si>
  <si>
    <t>TELCOE FEDERAL CREDIT UNION</t>
  </si>
  <si>
    <t>TELCOE FCU</t>
  </si>
  <si>
    <t>TEMPLE SANTA FE COMMUNITY C.U.</t>
  </si>
  <si>
    <t>TEMPLE SANTA FE COMMUNITY CU</t>
  </si>
  <si>
    <t>TEMPLE-INLAND FEDERAL CREDIT UNION</t>
  </si>
  <si>
    <t>TEMPLE-INLAND FCU</t>
  </si>
  <si>
    <t>TENNESSEE RIVER FCU</t>
  </si>
  <si>
    <t>TES REGIONAL HEALTHCARE FCU</t>
  </si>
  <si>
    <t>TEX-AR FCU</t>
  </si>
  <si>
    <t>TEXAR FCU</t>
  </si>
  <si>
    <t>TEXANA BANK</t>
  </si>
  <si>
    <t>TEXANS CREDIT UNION</t>
  </si>
  <si>
    <t>TEXANS CU</t>
  </si>
  <si>
    <t>TEXAR CU</t>
  </si>
  <si>
    <t>TEXAR F C U</t>
  </si>
  <si>
    <t>TEXAR FEDERAL CREDIT UNIO</t>
  </si>
  <si>
    <t>TEXARKANA TERMINAL</t>
  </si>
  <si>
    <t>TEXARKANA TERMINAL EMPLOYEES FCU</t>
  </si>
  <si>
    <t>TEXARKANA TERMINAL EFCU</t>
  </si>
  <si>
    <t>TEXARKANA TERMINAL EMP FCU</t>
  </si>
  <si>
    <t>TEXARKANA TERMINAL EMPLOY</t>
  </si>
  <si>
    <t>TEXARKANA TERMINAL FCU</t>
  </si>
  <si>
    <t>TEXAS BANK AND TRUST COMPANY</t>
  </si>
  <si>
    <t>TEXAS BANK &amp; TRUST CO</t>
  </si>
  <si>
    <t>TEXAS BANK AND TRUST</t>
  </si>
  <si>
    <t>TEXAS BANK AND TRUST COMP</t>
  </si>
  <si>
    <t>TEXAS BAY CREDIT UNION</t>
  </si>
  <si>
    <t>TEXAS BAY CU</t>
  </si>
  <si>
    <t>TEXAS CREDIT UNION</t>
  </si>
  <si>
    <t>TEXAS CU</t>
  </si>
  <si>
    <t>TEXAS DOW EMPLOYEES CREDI</t>
  </si>
  <si>
    <t>TEXAS DOW EMPLOYEES CU</t>
  </si>
  <si>
    <t>TEXAS DPS CREDIT UNION</t>
  </si>
  <si>
    <t>TEXAS DPS CU</t>
  </si>
  <si>
    <t>TEXAS GULF FCU</t>
  </si>
  <si>
    <t>TEXAS GULF FEDERAL CREDIT UNION</t>
  </si>
  <si>
    <t>TEXAS HARITAGE NATIONAL BANK</t>
  </si>
  <si>
    <t>TEXAS HERITAGE NATIONAL BANK</t>
  </si>
  <si>
    <t>TEXAS NATIONAL BANK</t>
  </si>
  <si>
    <t>TEXAS NATIONAL BANK OF JACKSONVILLE</t>
  </si>
  <si>
    <t>TEXAS PLAINS FEDERAL</t>
  </si>
  <si>
    <t>TEXAS TECH FCU</t>
  </si>
  <si>
    <t>TEXAS TRUST</t>
  </si>
  <si>
    <t>TEXAS TRUST CU</t>
  </si>
  <si>
    <t>TEXAS TRUST CREDIT UNION</t>
  </si>
  <si>
    <t>TEXELL</t>
  </si>
  <si>
    <t>TEXELL CU</t>
  </si>
  <si>
    <t>TEXOMA COMMUNITY CREDIT U</t>
  </si>
  <si>
    <t>TEXOMA COMMUNITY CU</t>
  </si>
  <si>
    <t>TEXOMA FCU</t>
  </si>
  <si>
    <t>THE 1ST NATIONAL BANK OF CENTRAL TX</t>
  </si>
  <si>
    <t>THE ARC OF TEXAS, ATTN: M</t>
  </si>
  <si>
    <t>THE ARC OF TEXAS</t>
  </si>
  <si>
    <t>THE ARC OF TEXAS, ATTN: MPT</t>
  </si>
  <si>
    <t>THE CREDIT UNION LOAN SOU</t>
  </si>
  <si>
    <t>THE CU LOAN SOURCE</t>
  </si>
  <si>
    <t>THE CREDIT UNION LOAN SOURCE LLC</t>
  </si>
  <si>
    <t>THE DONIE BANK</t>
  </si>
  <si>
    <t>THE FIRST NATIONAL BANK</t>
  </si>
  <si>
    <t>THE FIRST NATIONAL BANK MCGREGOR</t>
  </si>
  <si>
    <t>THE FIRST NATIONAL BANK OF MCGREGOR</t>
  </si>
  <si>
    <t>THE FIRST NATIONAL BANK O</t>
  </si>
  <si>
    <t>THE FIRST NATIONAL BANK OF TOM BEAN</t>
  </si>
  <si>
    <t>THE FOCUS FEDERAL CREDIT UNION</t>
  </si>
  <si>
    <t>THE FOCUS FCU</t>
  </si>
  <si>
    <t>THE IDABEL NATIONAL BANK</t>
  </si>
  <si>
    <t>THE MORRIS COUNTY NATIONA</t>
  </si>
  <si>
    <t>THE MORRIS COUNTY NATIONAL BANK</t>
  </si>
  <si>
    <t>THINKMUTUALBANK</t>
  </si>
  <si>
    <t>THINK MUTUAL BANK</t>
  </si>
  <si>
    <t>THIRD COAST BANK SSB</t>
  </si>
  <si>
    <t>TIMBERLIN FCU</t>
  </si>
  <si>
    <t>TIMBERLINE FCU</t>
  </si>
  <si>
    <t>TIMBERLINE CREDIT UNION</t>
  </si>
  <si>
    <t>TIMBERLINE FEDERAL CREDIT UNION</t>
  </si>
  <si>
    <t>TINKER FEDERAL CREDIT UNI</t>
  </si>
  <si>
    <t>TINKER FCU</t>
  </si>
  <si>
    <t>TRANS TEXAS SOUTHWEST CREDIT UNION</t>
  </si>
  <si>
    <t>TRANS TEXAS SOUTHWEST CU</t>
  </si>
  <si>
    <t>TRANSTAR FEDERAL CREDIT UNION</t>
  </si>
  <si>
    <t>TRANSTAR FCU</t>
  </si>
  <si>
    <t>TRU GROCER FEDERAL CREDIT UNION</t>
  </si>
  <si>
    <t>TRU GROCER FCU</t>
  </si>
  <si>
    <t>TRUE SKY CU</t>
  </si>
  <si>
    <t>TRUE SKY CREDIT UNION (WA</t>
  </si>
  <si>
    <t>TRUE SKY CREDIT UNION (WAS FAA CRED</t>
  </si>
  <si>
    <t>TRUE SKY CREDIT UNION (WAS FAA CREDIT UN</t>
  </si>
  <si>
    <t>TRUESKY FCU (WAS FAA CRED</t>
  </si>
  <si>
    <t>TRUIST</t>
  </si>
  <si>
    <t>TRUIST (WAS BB&amp;T (BRANCH</t>
  </si>
  <si>
    <t>TRUIST (WAS BB&amp;T (BRANCH BANKING &amp;</t>
  </si>
  <si>
    <t>TRUIST (WAS BB&amp;T (BRANCH BANKING &amp; TRUST</t>
  </si>
  <si>
    <t>TRUIST BANK, TRUSTEE OF KAI MIZYED</t>
  </si>
  <si>
    <t>TRUITY FEDERAL CREDIT UNI</t>
  </si>
  <si>
    <t>TRUITY FCU</t>
  </si>
  <si>
    <t>TRUITY FEDERAL CU (FORMER</t>
  </si>
  <si>
    <t>TTCU</t>
  </si>
  <si>
    <t>TTCU FCU</t>
  </si>
  <si>
    <t>TTCU FEDERAL CREDIT UNION</t>
  </si>
  <si>
    <t>TUCSON FEDERAL CREDIT UNION</t>
  </si>
  <si>
    <t>TUCSON FCU</t>
  </si>
  <si>
    <t>TULSA TEACHERS FEDERAL CR</t>
  </si>
  <si>
    <t>TULSA TEACHERS FCU</t>
  </si>
  <si>
    <t>TTCU FCU (WAS TULSA TEACH</t>
  </si>
  <si>
    <t>TULSA TEACHERS FEDERAL CREDIT UNION (TTC</t>
  </si>
  <si>
    <t>TWIN STAR CREDIT UNION</t>
  </si>
  <si>
    <t>TWIN STAR CU</t>
  </si>
  <si>
    <t>TXAS DOW EMPLOYEES CREDIT UNION</t>
  </si>
  <si>
    <t>TYLER CITY EMPLOYEE CREDI</t>
  </si>
  <si>
    <t>TYLER CITY EMPLOYEES CU</t>
  </si>
  <si>
    <t>TYLER CITY EMPLOYEE CREDIT UNION</t>
  </si>
  <si>
    <t>TYLER CITY EMPLOYEES CRED</t>
  </si>
  <si>
    <t>TYLER CITY EMPLOYEES' CREDIT UNION</t>
  </si>
  <si>
    <t>U.S. BANK N.A.</t>
  </si>
  <si>
    <t>U.S. BANK NA</t>
  </si>
  <si>
    <t>UNIFY FIN. CREDIT UNION</t>
  </si>
  <si>
    <t>UNIFY FINANCIAL CU</t>
  </si>
  <si>
    <t>UNIFY FINANCIAL CREDIT UN</t>
  </si>
  <si>
    <t>UNIFY FINANCIAL CREDIT UNION (WAS W</t>
  </si>
  <si>
    <t>UNIFY FINANCIAL CREDIT UNION (WAS WESTER</t>
  </si>
  <si>
    <t>UNION PACIFIC EMPLOYEES CREDIT</t>
  </si>
  <si>
    <t>UNION PACIFIC STREAMLNER FCU</t>
  </si>
  <si>
    <t>UNION SQUARE CU</t>
  </si>
  <si>
    <t>UNITED CREDIT UNION</t>
  </si>
  <si>
    <t>UNITED FCU</t>
  </si>
  <si>
    <t>UNITED FEDERAL CREDIT UNI</t>
  </si>
  <si>
    <t>UNITED HERITAGE CREDIT UN</t>
  </si>
  <si>
    <t>UNITED HERITAGE CU</t>
  </si>
  <si>
    <t>UNIVERISITY FEDERAL UNION</t>
  </si>
  <si>
    <t>UNIVERISITY FCU</t>
  </si>
  <si>
    <t>UNIVERSITY &amp; COMMUNITY F C U</t>
  </si>
  <si>
    <t>UNIVERSITY AND COMMUNITY FCU</t>
  </si>
  <si>
    <t>UNIVERSITY CREDIT UNION</t>
  </si>
  <si>
    <t>UNIVERSITY FCU</t>
  </si>
  <si>
    <t>UNIVERSITY FEDERAL CREDIT UNION</t>
  </si>
  <si>
    <t>UNIVERSITY FEDERAL CU</t>
  </si>
  <si>
    <t>UNKNOWN on DMS</t>
  </si>
  <si>
    <t>U.S. BANK</t>
  </si>
  <si>
    <t>US BANK N A</t>
  </si>
  <si>
    <t>US BANK NA</t>
  </si>
  <si>
    <t>US EMPLOYEES OC FEDERAL C</t>
  </si>
  <si>
    <t>US EMPLOYEES OC FCU</t>
  </si>
  <si>
    <t>USAA</t>
  </si>
  <si>
    <t>USAA DRAFT</t>
  </si>
  <si>
    <t>USAA FDERAL SAVINGS BANK</t>
  </si>
  <si>
    <t>USAA FED SAVINGS BANK</t>
  </si>
  <si>
    <t>USAA FEDERAL</t>
  </si>
  <si>
    <t>USAA FEDERAL BANK</t>
  </si>
  <si>
    <t>USAA FEDERAL SAVING BANK</t>
  </si>
  <si>
    <t>USAA FEDERAL SAVINGS</t>
  </si>
  <si>
    <t>USAA FEDERAL SVINGS BANK</t>
  </si>
  <si>
    <t>VELOCITY CREDIT UNION</t>
  </si>
  <si>
    <t>VELOCITY CU</t>
  </si>
  <si>
    <t>VERA BANK</t>
  </si>
  <si>
    <t>VERABANK</t>
  </si>
  <si>
    <t>VERA BANK N A</t>
  </si>
  <si>
    <t>VERA BANK N.A</t>
  </si>
  <si>
    <t>VERA BANK N.A.</t>
  </si>
  <si>
    <t>VERA BANK NA</t>
  </si>
  <si>
    <t>VERA BANK, N.A</t>
  </si>
  <si>
    <t>VERA BANK, N.A.</t>
  </si>
  <si>
    <t>VERA BANK,N.A</t>
  </si>
  <si>
    <t>VERA BANK,N.A.</t>
  </si>
  <si>
    <t>VERA BANK,NA</t>
  </si>
  <si>
    <t>VERABANK NA</t>
  </si>
  <si>
    <t>VERABANK WEALTH MANAGEMENT</t>
  </si>
  <si>
    <t>VERABANK, NA</t>
  </si>
  <si>
    <t>VERABANK,N.A</t>
  </si>
  <si>
    <t>VERABANK,N.A.</t>
  </si>
  <si>
    <t>VICKSBURG RAILROAD FEDERAL CU</t>
  </si>
  <si>
    <t>VICKSBURG RAILROAD FCU</t>
  </si>
  <si>
    <t>VICTORIA CITY - COUNTY E.F.C.U.</t>
  </si>
  <si>
    <t>VICTORIA CITY-COUNTY EMPLOYEES FCU</t>
  </si>
  <si>
    <t>VICTORIA CITY COUNTY C.U.</t>
  </si>
  <si>
    <t>VICTORIA CITY-COUNTY E.F.C.U.</t>
  </si>
  <si>
    <t>VICTORIA CITY-COUNTY EFCU</t>
  </si>
  <si>
    <t>VICTORIA FEDERAL CREDIT UNION</t>
  </si>
  <si>
    <t>VICTORIA FCU</t>
  </si>
  <si>
    <t>VICTORIA TEACHERS F.C.U.</t>
  </si>
  <si>
    <t>VICTORIA TEACHERS FCU</t>
  </si>
  <si>
    <t>VICTORY MOTORS INC</t>
  </si>
  <si>
    <t>VICTORY MOTORS</t>
  </si>
  <si>
    <t>VOLKSWAGEN CREDIT</t>
  </si>
  <si>
    <t>VW CREDIT</t>
  </si>
  <si>
    <t>VW CREDIT LEASING LTD</t>
  </si>
  <si>
    <t>WACO FEDERAL CREDIT UNION</t>
  </si>
  <si>
    <t>WACO FCU</t>
  </si>
  <si>
    <t>WACO FEDREAL CREDIT UNION</t>
  </si>
  <si>
    <t>WACONIZED FCU</t>
  </si>
  <si>
    <t>WAGGONER NATIONAL BANK</t>
  </si>
  <si>
    <t>WELLS FARGO AUTO (WAS WEL</t>
  </si>
  <si>
    <t>WELLS FARGO AUTO (WAS WELLS FARGO D</t>
  </si>
  <si>
    <t>WELLS FARGO AUTO (WAS WELLS FARGO DEALER</t>
  </si>
  <si>
    <t>WELLS FARGO DEALER SERVIC</t>
  </si>
  <si>
    <t>WELLS FARGO DEALER SERVICES</t>
  </si>
  <si>
    <t>WELLS FARGO DLR SERVICES</t>
  </si>
  <si>
    <t>WELSA FEDERAL CREDIT UNION</t>
  </si>
  <si>
    <t>WELSA FCU</t>
  </si>
  <si>
    <t>WEOKIE FCU</t>
  </si>
  <si>
    <t>WEOKIE FEDERAL CREDIT UNI</t>
  </si>
  <si>
    <t>WEOKIE FEDERAL CREDIT UNION</t>
  </si>
  <si>
    <t>WEOKIE FEDERAL CREDIT UNION (WAS WE</t>
  </si>
  <si>
    <t>WESLA FEDERAL CREDIT UNION</t>
  </si>
  <si>
    <t>WESLA FCU</t>
  </si>
  <si>
    <t>WESLAKE FINANCIAL SERVICES</t>
  </si>
  <si>
    <t>WEST TEXAS CREDIT UNION</t>
  </si>
  <si>
    <t>WEST TEXAS CU</t>
  </si>
  <si>
    <t>WESTLAKE</t>
  </si>
  <si>
    <t>WESTLAKE FINANCIAL</t>
  </si>
  <si>
    <t>WESTLAKE FINANCIAL SERVIC</t>
  </si>
  <si>
    <t>WESTLAKE FINANCIAL SERVICE</t>
  </si>
  <si>
    <t>WESTLAKE FINANCIAL SERVICES LLC</t>
  </si>
  <si>
    <t>WHEAT STATE CREDIT UNION</t>
  </si>
  <si>
    <t>WHEAT STATE CU</t>
  </si>
  <si>
    <t>WHITE EAGLE CU</t>
  </si>
  <si>
    <t>WHITNEY BANK (USE HANCOCK</t>
  </si>
  <si>
    <t xml:space="preserve">WHITNEY BANK </t>
  </si>
  <si>
    <t>WHITNEY BANK (USE HANCOCK WHITNEY BANK)</t>
  </si>
  <si>
    <t>WICHITA FALLS FEDERAL CREDIT UNION</t>
  </si>
  <si>
    <t>WICHITA FALLS TEACHERS FCU</t>
  </si>
  <si>
    <t>WICHITA FALLS FEDERAL CU</t>
  </si>
  <si>
    <t>WICHITA FALLS TEACHERS FEDERAL CRED</t>
  </si>
  <si>
    <t>WICHITA FALLS TEACHERS FEDERAL CU</t>
  </si>
  <si>
    <t>WICHITA FEDERAL CREDIT UN</t>
  </si>
  <si>
    <t>WILLIS KNIGHTON CREDIT UNION</t>
  </si>
  <si>
    <t>WILLIS KNIGHTON FCU</t>
  </si>
  <si>
    <t>WILLIS KNIGHTON F.C.U.</t>
  </si>
  <si>
    <t>WILLIS KNIGHTON FEDERAL CEDIT UNION</t>
  </si>
  <si>
    <t>WILLIS KNIGHTON FEDERAL CREDIT UNIO</t>
  </si>
  <si>
    <t>WILLIS-KNIGHTON FCU</t>
  </si>
  <si>
    <t>WILLISKNIGHTON FEDERAL CREDIT UNION</t>
  </si>
  <si>
    <t>WINDTHORST FEDERAL CREDIT UNION</t>
  </si>
  <si>
    <t>WINDTHORST FCU</t>
  </si>
  <si>
    <t>WINNSBORO STATE BANK</t>
  </si>
  <si>
    <t>YOAKUM NATIONAL BANK</t>
  </si>
  <si>
    <t>Total Units</t>
  </si>
  <si>
    <t>Total Front Gross</t>
  </si>
  <si>
    <t>Total F&amp;I Gross</t>
  </si>
  <si>
    <t>Click Here to access report</t>
  </si>
  <si>
    <t>Front PVR</t>
  </si>
  <si>
    <t>Front Gross</t>
  </si>
  <si>
    <t>F&amp;I PVR</t>
  </si>
  <si>
    <t>F&amp;I Gross</t>
  </si>
  <si>
    <t>Total PVR</t>
  </si>
  <si>
    <t>Total Gross</t>
  </si>
  <si>
    <t>Dealership Name</t>
  </si>
  <si>
    <t>Lender</t>
  </si>
  <si>
    <t>New</t>
  </si>
  <si>
    <t>Used</t>
  </si>
  <si>
    <t>Financed Pen</t>
  </si>
  <si>
    <t>VSC</t>
  </si>
  <si>
    <t>Moore CDJR of Paris</t>
  </si>
  <si>
    <t>REGIONAL ACCEPTANCE</t>
  </si>
  <si>
    <t>Sooner Kia</t>
  </si>
  <si>
    <t>Clark Nissan</t>
  </si>
  <si>
    <t>ALLY FINANCIAL (PRIMARY)</t>
  </si>
  <si>
    <t>FOURLEAF FEDERAL CREDIT U</t>
  </si>
  <si>
    <t>UPGRADE, INC.</t>
  </si>
  <si>
    <t>CRESCENT BANK (WAS &amp; TRUS</t>
  </si>
  <si>
    <t>Orr Kia of Shreveport</t>
  </si>
  <si>
    <t>UPGRADE INC.</t>
  </si>
  <si>
    <t>AMERICAN HERITAGE FCU</t>
  </si>
  <si>
    <t>BOA</t>
  </si>
  <si>
    <t>Lender Report - 2019</t>
  </si>
  <si>
    <t>Reference</t>
  </si>
  <si>
    <t>COASTAL BEND FEDERAL CREDIT UNION</t>
  </si>
  <si>
    <t>COOPERATIVE TEACHERS CREDIT UNIION</t>
  </si>
  <si>
    <t>DEPARTMENT OF CORRECTIONS CREDIT UNION</t>
  </si>
  <si>
    <t xml:space="preserve">FIRST STATE BANK AND TRUST </t>
  </si>
  <si>
    <t>GOVERNMENT EMPLOYEES FEDERAL CREDIT UNION</t>
  </si>
  <si>
    <t>POSTAL FAMILY CREDIT UNION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</si>
</sst>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22">
    <font>
      <sz val="10.0"/>
      <color rgb="FF000000"/>
      <name val="Arial"/>
      <scheme val="minor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Arial"/>
      <scheme val="minor"/>
    </font>
    <font>
      <color rgb="FF000000"/>
      <name val="Calibri"/>
    </font>
    <font>
      <sz val="12.0"/>
      <color theme="1"/>
      <name val="Arial"/>
      <scheme val="minor"/>
    </font>
    <font>
      <b/>
      <color rgb="FF000000"/>
      <name val="Roboto"/>
    </font>
    <font>
      <color rgb="FF000000"/>
      <name val="Roboto"/>
    </font>
    <font>
      <color theme="1"/>
      <name val="Montserrat"/>
    </font>
    <font>
      <b/>
      <color rgb="FF000000"/>
      <name val="Montserrat"/>
    </font>
    <font>
      <color rgb="FF000000"/>
      <name val="Montserrat"/>
    </font>
    <font>
      <sz val="30.0"/>
      <color theme="1"/>
      <name val="Arial"/>
      <scheme val="minor"/>
    </font>
    <font>
      <b/>
      <sz val="14.0"/>
      <color theme="1"/>
      <name val="Arial"/>
      <scheme val="minor"/>
    </font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color rgb="FF000000"/>
      <name val="Docs-Calibri"/>
    </font>
    <font>
      <sz val="9.0"/>
      <color rgb="FF1F1F1F"/>
      <name val="&quot;Google Sans&quot;"/>
    </font>
    <font>
      <u/>
      <sz val="24.0"/>
      <color rgb="FF0000FF"/>
    </font>
    <font>
      <b/>
      <sz val="12.0"/>
      <color rgb="FF000000"/>
      <name val="Arial"/>
      <scheme val="minor"/>
    </font>
    <font>
      <sz val="12.0"/>
      <color rgb="FF000000"/>
      <name val="Arial"/>
      <scheme val="minor"/>
    </font>
    <font>
      <sz val="12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D9D9D9"/>
      </patternFill>
    </fill>
    <fill>
      <patternFill patternType="solid">
        <fgColor rgb="FFF4EE19"/>
        <bgColor rgb="FFF4EE19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0" fontId="4" numFmtId="164" xfId="0" applyAlignment="1" applyFont="1" applyNumberFormat="1">
      <alignment horizontal="right" readingOrder="0" shrinkToFit="0" vertical="bottom" wrapText="0"/>
    </xf>
    <xf borderId="0" fillId="0" fontId="4" numFmtId="10" xfId="0" applyAlignment="1" applyFont="1" applyNumberFormat="1">
      <alignment horizontal="right" readingOrder="0" shrinkToFit="0" vertical="bottom" wrapText="0"/>
    </xf>
    <xf borderId="0" fillId="2" fontId="4" numFmtId="0" xfId="0" applyAlignment="1" applyFill="1" applyFont="1">
      <alignment horizontal="left" readingOrder="0" shrinkToFit="0" vertical="bottom" wrapText="0"/>
    </xf>
    <xf borderId="0" fillId="3" fontId="3" numFmtId="0" xfId="0" applyAlignment="1" applyFill="1" applyFont="1">
      <alignment readingOrder="0"/>
    </xf>
    <xf borderId="0" fillId="3" fontId="3" numFmtId="0" xfId="0" applyFont="1"/>
    <xf borderId="0" fillId="0" fontId="3" numFmtId="0" xfId="0" applyFont="1"/>
    <xf borderId="0" fillId="0" fontId="5" numFmtId="0" xfId="0" applyAlignment="1" applyFont="1">
      <alignment readingOrder="0"/>
    </xf>
    <xf borderId="0" fillId="2" fontId="6" numFmtId="0" xfId="0" applyAlignment="1" applyFont="1">
      <alignment horizontal="right" readingOrder="0" shrinkToFit="0" wrapText="0"/>
    </xf>
    <xf borderId="0" fillId="0" fontId="7" numFmtId="0" xfId="0" applyAlignment="1" applyFont="1">
      <alignment horizontal="right" readingOrder="0" shrinkToFit="0" wrapText="0"/>
    </xf>
    <xf borderId="0" fillId="0" fontId="8" numFmtId="0" xfId="0" applyFont="1"/>
    <xf borderId="0" fillId="2" fontId="9" numFmtId="0" xfId="0" applyAlignment="1" applyFont="1">
      <alignment horizontal="right" readingOrder="0" shrinkToFit="0" wrapText="0"/>
    </xf>
    <xf borderId="0" fillId="3" fontId="10" numFmtId="0" xfId="0" applyAlignment="1" applyFont="1">
      <alignment horizontal="right" readingOrder="0" shrinkToFit="0" wrapText="0"/>
    </xf>
    <xf borderId="0" fillId="3" fontId="8" numFmtId="0" xfId="0" applyFont="1"/>
    <xf borderId="0" fillId="0" fontId="8" numFmtId="165" xfId="0" applyFont="1" applyNumberFormat="1"/>
    <xf borderId="0" fillId="4" fontId="11" numFmtId="0" xfId="0" applyAlignment="1" applyFill="1" applyFont="1">
      <alignment horizontal="center" readingOrder="0" vertical="center"/>
    </xf>
    <xf borderId="1" fillId="5" fontId="12" numFmtId="0" xfId="0" applyBorder="1" applyFill="1" applyFont="1"/>
    <xf borderId="2" fillId="5" fontId="12" numFmtId="0" xfId="0" applyBorder="1" applyFont="1"/>
    <xf borderId="3" fillId="0" fontId="3" numFmtId="0" xfId="0" applyBorder="1" applyFont="1"/>
    <xf borderId="4" fillId="0" fontId="3" numFmtId="1" xfId="0" applyBorder="1" applyFont="1" applyNumberFormat="1"/>
    <xf borderId="4" fillId="0" fontId="3" numFmtId="164" xfId="0" applyBorder="1" applyFont="1" applyNumberFormat="1"/>
    <xf borderId="5" fillId="0" fontId="3" numFmtId="0" xfId="0" applyBorder="1" applyFont="1"/>
    <xf borderId="6" fillId="0" fontId="3" numFmtId="1" xfId="0" applyBorder="1" applyFont="1" applyNumberFormat="1"/>
    <xf borderId="6" fillId="0" fontId="3" numFmtId="164" xfId="0" applyBorder="1" applyFont="1" applyNumberFormat="1"/>
    <xf borderId="0" fillId="3" fontId="13" numFmtId="0" xfId="0" applyAlignment="1" applyFont="1">
      <alignment vertical="bottom"/>
    </xf>
    <xf borderId="0" fillId="0" fontId="14" numFmtId="0" xfId="0" applyAlignment="1" applyFont="1">
      <alignment vertical="bottom"/>
    </xf>
    <xf borderId="0" fillId="2" fontId="14" numFmtId="0" xfId="0" applyAlignment="1" applyFont="1">
      <alignment vertical="bottom"/>
    </xf>
    <xf borderId="0" fillId="6" fontId="15" numFmtId="0" xfId="0" applyAlignment="1" applyFill="1" applyFont="1">
      <alignment horizontal="left" readingOrder="0" shrinkToFit="0" vertical="bottom" wrapText="0"/>
    </xf>
    <xf borderId="0" fillId="0" fontId="14" numFmtId="0" xfId="0" applyAlignment="1" applyFont="1">
      <alignment vertical="bottom"/>
    </xf>
    <xf borderId="0" fillId="0" fontId="14" numFmtId="0" xfId="0" applyAlignment="1" applyFont="1">
      <alignment readingOrder="0" vertical="bottom"/>
    </xf>
    <xf borderId="0" fillId="2" fontId="14" numFmtId="0" xfId="0" applyAlignment="1" applyFont="1">
      <alignment vertical="bottom"/>
    </xf>
    <xf borderId="0" fillId="0" fontId="15" numFmtId="0" xfId="0" applyAlignment="1" applyFont="1">
      <alignment horizontal="left" readingOrder="0" shrinkToFit="0" vertical="bottom" wrapText="0"/>
    </xf>
    <xf borderId="0" fillId="2" fontId="16" numFmtId="0" xfId="0" applyAlignment="1" applyFont="1">
      <alignment horizontal="left" readingOrder="0"/>
    </xf>
    <xf borderId="0" fillId="0" fontId="4" numFmtId="0" xfId="0" applyAlignment="1" applyFont="1">
      <alignment horizontal="left" readingOrder="0" shrinkToFit="0" vertical="bottom" wrapText="0"/>
    </xf>
    <xf borderId="0" fillId="0" fontId="14" numFmtId="0" xfId="0" applyAlignment="1" applyFont="1">
      <alignment readingOrder="0"/>
    </xf>
    <xf borderId="0" fillId="6" fontId="4" numFmtId="0" xfId="0" applyAlignment="1" applyFont="1">
      <alignment horizontal="left" readingOrder="0" shrinkToFit="0" vertical="bottom" wrapText="0"/>
    </xf>
    <xf borderId="0" fillId="2" fontId="7" numFmtId="0" xfId="0" applyAlignment="1" applyFont="1">
      <alignment readingOrder="0"/>
    </xf>
    <xf borderId="0" fillId="2" fontId="17" numFmtId="0" xfId="0" applyAlignment="1" applyFont="1">
      <alignment readingOrder="0"/>
    </xf>
    <xf borderId="0" fillId="0" fontId="3" numFmtId="0" xfId="0" applyAlignment="1" applyFont="1">
      <alignment horizontal="right"/>
    </xf>
    <xf borderId="0" fillId="0" fontId="3" numFmtId="1" xfId="0" applyFont="1" applyNumberFormat="1"/>
    <xf borderId="0" fillId="0" fontId="3" numFmtId="164" xfId="0" applyFont="1" applyNumberFormat="1"/>
    <xf borderId="0" fillId="6" fontId="18" numFmtId="0" xfId="0" applyAlignment="1" applyFont="1">
      <alignment readingOrder="0"/>
    </xf>
    <xf borderId="0" fillId="6" fontId="3" numFmtId="0" xfId="0" applyFont="1"/>
    <xf borderId="0" fillId="0" fontId="3" numFmtId="165" xfId="0" applyFont="1" applyNumberFormat="1"/>
    <xf borderId="0" fillId="0" fontId="3" numFmtId="165" xfId="0" applyAlignment="1" applyFont="1" applyNumberFormat="1">
      <alignment horizontal="right"/>
    </xf>
    <xf borderId="0" fillId="7" fontId="19" numFmtId="0" xfId="0" applyAlignment="1" applyFill="1" applyFont="1">
      <alignment horizontal="left" readingOrder="0" shrinkToFit="0" vertical="bottom" wrapText="1"/>
    </xf>
    <xf borderId="0" fillId="7" fontId="19" numFmtId="1" xfId="0" applyAlignment="1" applyFont="1" applyNumberFormat="1">
      <alignment horizontal="right" readingOrder="0" shrinkToFit="0" vertical="bottom" wrapText="1"/>
    </xf>
    <xf borderId="0" fillId="7" fontId="19" numFmtId="0" xfId="0" applyAlignment="1" applyFont="1">
      <alignment horizontal="right" readingOrder="0" shrinkToFit="0" vertical="bottom" wrapText="1"/>
    </xf>
    <xf borderId="0" fillId="7" fontId="19" numFmtId="0" xfId="0" applyAlignment="1" applyFont="1">
      <alignment horizontal="center" readingOrder="0" shrinkToFit="0" vertical="bottom" wrapText="1"/>
    </xf>
    <xf borderId="0" fillId="8" fontId="20" numFmtId="0" xfId="0" applyAlignment="1" applyFill="1" applyFont="1">
      <alignment horizontal="left" readingOrder="0" shrinkToFit="0" vertical="bottom" wrapText="0"/>
    </xf>
    <xf borderId="0" fillId="0" fontId="4" numFmtId="1" xfId="0" applyAlignment="1" applyFont="1" applyNumberFormat="1">
      <alignment horizontal="right" readingOrder="0" shrinkToFit="0" vertical="bottom" wrapText="0"/>
    </xf>
    <xf borderId="0" fillId="0" fontId="4" numFmtId="164" xfId="0" applyAlignment="1" applyFont="1" applyNumberFormat="1">
      <alignment horizontal="right" readingOrder="0" shrinkToFit="0" vertical="bottom" wrapText="0"/>
    </xf>
    <xf borderId="0" fillId="0" fontId="4" numFmtId="9" xfId="0" applyAlignment="1" applyFont="1" applyNumberFormat="1">
      <alignment horizontal="right" readingOrder="0" shrinkToFit="0" vertical="bottom" wrapText="0"/>
    </xf>
    <xf borderId="0" fillId="0" fontId="20" numFmtId="9" xfId="0" applyAlignment="1" applyFont="1" applyNumberFormat="1">
      <alignment horizontal="right" readingOrder="0" shrinkToFit="0" vertical="bottom" wrapText="0"/>
    </xf>
    <xf borderId="0" fillId="0" fontId="4" numFmtId="1" xfId="0" applyAlignment="1" applyFont="1" applyNumberFormat="1">
      <alignment horizontal="right" readingOrder="0" shrinkToFit="0" vertical="bottom" wrapText="0"/>
    </xf>
    <xf borderId="0" fillId="0" fontId="4" numFmtId="9" xfId="0" applyAlignment="1" applyFont="1" applyNumberFormat="1">
      <alignment horizontal="right" readingOrder="0" shrinkToFit="0" vertical="bottom" wrapText="0"/>
    </xf>
    <xf borderId="0" fillId="0" fontId="5" numFmtId="9" xfId="0" applyAlignment="1" applyFont="1" applyNumberFormat="1">
      <alignment readingOrder="0"/>
    </xf>
    <xf borderId="0" fillId="0" fontId="5" numFmtId="0" xfId="0" applyFont="1"/>
    <xf borderId="0" fillId="0" fontId="21" numFmtId="0" xfId="0" applyAlignment="1" applyFont="1">
      <alignment readingOrder="0" vertical="bottom"/>
    </xf>
    <xf borderId="0" fillId="0" fontId="5" numFmtId="1" xfId="0" applyAlignment="1" applyFont="1" applyNumberFormat="1">
      <alignment readingOrder="0"/>
    </xf>
    <xf borderId="0" fillId="0" fontId="5" numFmtId="164" xfId="0" applyAlignment="1" applyFont="1" applyNumberFormat="1">
      <alignment readingOrder="0"/>
    </xf>
    <xf borderId="0" fillId="0" fontId="5" numFmtId="9" xfId="0" applyAlignment="1" applyFont="1" applyNumberFormat="1">
      <alignment horizontal="center" readingOrder="0"/>
    </xf>
    <xf borderId="0" fillId="0" fontId="20" numFmtId="0" xfId="0" applyAlignment="1" applyFont="1">
      <alignment horizontal="left" readingOrder="0" shrinkToFit="0" vertical="bottom" wrapText="0"/>
    </xf>
    <xf borderId="0" fillId="0" fontId="20" numFmtId="1" xfId="0" applyAlignment="1" applyFont="1" applyNumberFormat="1">
      <alignment horizontal="right" readingOrder="0" shrinkToFit="0" vertical="bottom" wrapText="0"/>
    </xf>
    <xf borderId="0" fillId="0" fontId="20" numFmtId="164" xfId="0" applyAlignment="1" applyFont="1" applyNumberFormat="1">
      <alignment horizontal="right" readingOrder="0" shrinkToFit="0" vertical="bottom" wrapText="0"/>
    </xf>
    <xf borderId="0" fillId="0" fontId="20" numFmtId="9" xfId="0" applyAlignment="1" applyFont="1" applyNumberFormat="1">
      <alignment horizontal="center" readingOrder="0" shrinkToFit="0" vertical="bottom" wrapText="0"/>
    </xf>
    <xf borderId="0" fillId="3" fontId="5" numFmtId="0" xfId="0" applyAlignment="1" applyFont="1">
      <alignment readingOrder="0"/>
    </xf>
    <xf borderId="0" fillId="3" fontId="4" numFmtId="0" xfId="0" applyAlignment="1" applyFont="1">
      <alignment horizontal="left" readingOrder="0" shrinkToFit="0" vertical="bottom" wrapText="0"/>
    </xf>
  </cellXfs>
  <cellStyles count="1">
    <cellStyle xfId="0" name="Normal" builtinId="0"/>
  </cellStyles>
  <dxfs count="7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/>
      <fill>
        <patternFill patternType="none"/>
      </fill>
      <border/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pivotCacheDefinition" Target="pivotCache/pivotCacheDefinition2.xml"/><Relationship Id="rId6" Type="http://schemas.openxmlformats.org/officeDocument/2006/relationships/worksheet" Target="worksheets/sheet3.xml"/><Relationship Id="rId18" Type="http://schemas.openxmlformats.org/officeDocument/2006/relationships/pivotCacheDefinition" Target="pivotCache/pivotCacheDefinition1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of F&amp;I PVR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'Front PVR Analysis'!$A$1</c:f>
            </c:strRef>
          </c:tx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'Front PVR Analysis'!$A$2:$A$7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of Front PVR by Lender Categories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'Formula Sheet 3'!$B$1</c:f>
            </c:strRef>
          </c:tx>
          <c:cat>
            <c:strRef>
              <c:f>'Formula Sheet 3'!$A$2:$A$7</c:f>
            </c:strRef>
          </c:cat>
          <c:val>
            <c:numRef>
              <c:f>'Formula Sheet 3'!$B$2:$B$7</c:f>
              <c:numCache/>
            </c:numRef>
          </c:val>
        </c:ser>
        <c:axId val="1286256359"/>
        <c:axId val="1114359979"/>
      </c:barChart>
      <c:catAx>
        <c:axId val="1286256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Lender Categories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14359979"/>
      </c:catAx>
      <c:valAx>
        <c:axId val="1114359979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28625635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of Front PVR by Lender Categories Combined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'Formula Sheet 4'!$B$1</c:f>
            </c:strRef>
          </c:tx>
          <c:cat>
            <c:strRef>
              <c:f>'Formula Sheet 4'!$A$2:$A$6</c:f>
            </c:strRef>
          </c:cat>
          <c:val>
            <c:numRef>
              <c:f>'Formula Sheet 4'!$B$2:$B$6</c:f>
              <c:numCache/>
            </c:numRef>
          </c:val>
        </c:ser>
        <c:axId val="2137872905"/>
        <c:axId val="1947859120"/>
      </c:barChart>
      <c:catAx>
        <c:axId val="21378729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Lender Categories Combined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47859120"/>
      </c:catAx>
      <c:valAx>
        <c:axId val="194785912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13787290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of F&amp;I PVR</a:t>
            </a:r>
          </a:p>
        </c:rich>
      </c:tx>
      <c:overlay val="0"/>
    </c:title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914400</xdr:colOff>
      <xdr:row>0</xdr:row>
      <xdr:rowOff>38100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15</xdr:row>
      <xdr:rowOff>190500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0</xdr:colOff>
      <xdr:row>15</xdr:row>
      <xdr:rowOff>190500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914400</xdr:colOff>
      <xdr:row>0</xdr:row>
      <xdr:rowOff>38100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O1" sheet="Ranking Report"/>
  </cacheSource>
  <cacheFields>
    <cacheField name="Lenders">
      <sharedItems containsSemiMixedTypes="0" containsString="0"/>
    </cacheField>
    <cacheField name="Lender Categories">
      <sharedItems containsSemiMixedTypes="0" containsString="0"/>
    </cacheField>
    <cacheField name="Dealership Name">
      <sharedItems containsSemiMixedTypes="0" containsString="0"/>
    </cacheField>
    <cacheField name="Lender">
      <sharedItems containsSemiMixedTypes="0" containsString="0"/>
    </cacheField>
    <cacheField name="New">
      <sharedItems containsSemiMixedTypes="0" containsString="0"/>
    </cacheField>
    <cacheField name="Used">
      <sharedItems containsSemiMixedTypes="0" containsString="0"/>
    </cacheField>
    <cacheField name="Total Units">
      <sharedItems containsSemiMixedTypes="0" containsString="0"/>
    </cacheField>
    <cacheField name="F&amp;I PVR">
      <sharedItems containsSemiMixedTypes="0" containsString="0"/>
    </cacheField>
    <cacheField name="Total F&amp;I Gross">
      <sharedItems containsSemiMixedTypes="0" containsString="0"/>
    </cacheField>
    <cacheField name="Front PVR">
      <sharedItems containsSemiMixedTypes="0" containsString="0"/>
    </cacheField>
    <cacheField name="Total Front Gross">
      <sharedItems containsSemiMixedTypes="0" containsString="0"/>
    </cacheField>
    <cacheField name="Total PVR">
      <sharedItems containsSemiMixedTypes="0" containsString="0"/>
    </cacheField>
    <cacheField name="Total Gross">
      <sharedItems containsSemiMixedTypes="0" containsString="0"/>
    </cacheField>
    <cacheField name="Financed Pen">
      <sharedItems containsSemiMixedTypes="0" containsString="0"/>
    </cacheField>
    <cacheField name="VSC">
      <sharedItems containsSemiMixedTypes="0" containsString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O401" sheet="Ranking Report"/>
  </cacheSource>
  <cacheFields>
    <cacheField name="Lenders" numFmtId="0">
      <sharedItems>
        <s v="WELLS FARGO AUTO"/>
        <s v="RED RIVER FCU"/>
        <s v="ARVEST BANK"/>
        <s v="PNC BANK"/>
        <s v="FIRST HELP FINANCIAL"/>
        <s v="JP MORGAN CHASE BANK"/>
        <s v="CAPITAL ONE"/>
        <s v="FOURSIGHT CAPITAL "/>
        <s v="COMMERCE BANK"/>
        <s v="SKYWARD CU"/>
        <s v="BANK OF AMERICA"/>
        <s v="UNION SQUARE CU"/>
        <s v="TRUIST BANK"/>
        <s v="ALLY FINANCIAL"/>
        <s v="FIFTH THIRD BANK"/>
        <s v="US BANK"/>
        <s v="DATCU"/>
        <s v="TD AUTO FINANCE"/>
        <e v="#N/A"/>
        <s v="FLAGSHIP CREDIT ACCEPTANCE"/>
        <s v="CHRYSLER CAPITAL"/>
        <s v="CAL-COM FCU"/>
        <s v="TEXAS DOW EMPLOYEES CU"/>
        <s v="MERITRUST FCU"/>
        <s v="CINCH AUTO FINANCE"/>
        <s v="VW CREDIT"/>
        <s v="CUA"/>
        <s v="STELLANTIS FINANCIAL SERV"/>
        <s v="GLOBAL LENDING SERVICES "/>
        <s v="NMAC"/>
        <s v="HYUNDAI MOTOR FINANCE"/>
        <s v="FOCUS FCU"/>
        <s v="RANDOLPH-BROOKS FCU"/>
        <s v="AMERICREDIT FINANCIAL SERVICES"/>
        <s v="AMERICAN CREDIT ACCEPTANCE"/>
        <s v="BARKSDALE FCU"/>
        <s v="SANTANDER CONSUMER USA"/>
        <s v="ARKANSAS FCU"/>
        <s v="ADVANCIAL FCU"/>
        <s v="AMERICAN HONDA FINANCE"/>
        <s v="REGIONAL ACCEPTANCE CORPORATION"/>
        <s v="KIA MOTORS FINANCE"/>
        <s v="COMMUNICATION FCU"/>
        <s v="EASTMAN CU"/>
        <s v="CONSUMER PORTFOLIO SERVICES"/>
        <s v="INTRUST BANK"/>
        <s v="GM FINANCIAL SERVICES"/>
        <s v="UNITED FCU"/>
        <s v="EXETER FINANCE CORPORATION"/>
        <s v="CREDIT ACCEPTANCE CORPORATION"/>
        <s v="WESTLAKE FINANCIAL SERVICES"/>
        <s v="TINKER FCU"/>
        <s v="WEOKIE FCU"/>
        <s v="EAST TEXAS PROFESSIONAL CU"/>
        <s v="SAFCO"/>
        <s v="US EMPLOYEES OC FCU"/>
        <s v="INDEPENDENT BANK"/>
        <s v="MID AMERICAN CU"/>
        <s v="TEXOMA COMMUNITY CU"/>
        <s v="OUACHITA VALLEY FCU"/>
        <s v="FINANCE POINT"/>
        <s v="CASH"/>
        <s v="ALLEGIANCE CU"/>
        <s v="OSF"/>
        <s v="WICHITA FALLS TEACHERS FCU"/>
        <s v="ALTRA FCU"/>
        <s v="KELLY COMMUNITY FCU"/>
      </sharedItems>
    </cacheField>
    <cacheField name="Lender Categories" numFmtId="0">
      <sharedItems>
        <s v="Non-Preffered"/>
        <s v="Credit Union"/>
        <s v="Preferred Lenders"/>
        <s v="Cash"/>
        <e v="#N/A"/>
        <s v="Captive"/>
        <s v="Clear Lane Pass"/>
      </sharedItems>
    </cacheField>
    <cacheField name="Dealership Name" numFmtId="0">
      <sharedItems containsBlank="1">
        <s v="Patterson Hyundai - Tyler TX"/>
        <s v="Orr Nissan South - Shreveport LA"/>
        <s v="Orr Nissan Hyundai CDJR - Russellville AR"/>
        <s v="Chevy of West - West TX"/>
        <s v="ORR Kia - Bossier City LA"/>
        <s v="Orr Hyundai - Texarkana TX"/>
        <s v="Orr Nissan - Wichita KS"/>
        <s v="Orr Nissan - Hot Springs AR"/>
        <s v="Orr Nissan - Wichita Falls TX"/>
        <s v="Orr Chevrolet - Texarkana TX"/>
        <s v="Orr Honda - Texarkana TX"/>
        <s v="Patterson CDJR - Tyler TX"/>
        <s v="Patterson Nissan Truckstop - Longview TX"/>
        <s v="Patterson Chevy CDJR - Kilgore TX"/>
        <s v="Boomer Kia - OKC OK"/>
        <s v="Moore CDJR of Paris"/>
        <s v="Sooner Kia"/>
        <s v="Victory Buick GMC Kia - Victoria TX"/>
        <s v="Orr Nissan - Bossier LA"/>
        <s v="Clark Nissan"/>
        <s v="Orr Nissan West - OKC OK"/>
        <s v="Orr VW - Texarkana TX"/>
        <s v="Patterson VW - Tyler TX"/>
        <s v="Orr Nissan - Fort Smith AR"/>
        <s v="Orr Nissan East - Del City OK"/>
        <s v="ORR Nissan Central - OKC OK"/>
        <s v="Patterson CDJR - Marshall TX"/>
        <s v="Sparks Nissan Kia - Monroe LA"/>
        <s v="Orr Kia of Shreveport"/>
        <s v="Orr Nissan of Searcy"/>
        <s v="ORR Chevy Cadillac - Fort Smith AR"/>
        <m/>
      </sharedItems>
    </cacheField>
    <cacheField name="Lender" numFmtId="0">
      <sharedItems containsBlank="1">
        <s v="WELLS FARGO AUTO"/>
        <s v="RED RIVER FEDERAL CREDIT"/>
        <s v="ARVEST BANK"/>
        <s v="PNC BANK N.A."/>
        <s v="FIRST HELP FINANCIAL"/>
        <s v="JPMORGAN CHASE BANK NA (P"/>
        <s v="CAPITAL ONE AUTO FINANCE"/>
        <s v="FOURSIGHT CAPITAL LLC"/>
        <s v="COMMERCE BANK"/>
        <s v="SKYWARD CREDIT UNION"/>
        <s v="BANK OF AMERICA"/>
        <s v="UNION SQUARE CREDIT UNION"/>
        <s v="TRUIST (WAS BB&amp;T (BRANCH"/>
        <s v="ALLY BANK"/>
        <s v="FIFTH THIRD BANK NA"/>
        <s v="US BANK"/>
        <s v="DATCU"/>
        <s v="ALLY FINANCIAL"/>
        <s v="TD BANK, N.A. (WAS TD AUT"/>
        <s v="REGIONAL ACCEPTANCE"/>
        <s v="FLAGSHIP CREDIT ACCEPTANC"/>
        <s v="CHRYSLER CAPITAL"/>
        <s v="CAL-COM FEDERAL CREDIT UN"/>
        <s v="TEXAS DOW EMPLOYEES CREDI"/>
        <s v="MERITRUST FCU - FORMERLY"/>
        <s v="CAPITAL ONE AUTO FIN."/>
        <s v="CINCH AUTO FINANCE (WAS C"/>
        <s v="VW CREDIT INC."/>
        <s v="CUA"/>
        <s v="PNC BANK"/>
        <s v="STELLANTIS FINANCIAL SERV"/>
        <s v="GLOBAL LENDING SERVICES L"/>
        <s v="WELLS FARGO AUTO (WAS WEL"/>
        <s v="RED RIVER EMPLOYEES FCU"/>
        <s v="ALLY FINANCIAL (PRIMARY)"/>
        <s v="FOURLEAF FEDERAL CREDIT U"/>
        <s v="TRUIST"/>
        <s v="NISSAN MOTOR ACCPT CO LLC"/>
        <s v="HYUNDAI MOTOR FINANCE"/>
        <s v="FOCUS FEDERAL CREDIT UNIO"/>
        <s v="RANDOLPH BROOKS FCU"/>
        <s v="NISSAN MOTOR ACCEPTANCE C"/>
        <s v="AMERICREDIT FINANCIAL SER"/>
        <s v="AMERICAN CREDIT ACCEPTANC"/>
        <s v="UPGRADE, INC."/>
        <s v="BARKSDALE FEDERAL CREDIT"/>
        <s v="SANTANDER CONSUMER U.S.A."/>
        <s v="SANTANDER CONSUMER USA (W"/>
        <s v="ARKANSAS FEDERAL CREDIT U"/>
        <s v="ADVANCIAL FEDERAL CREDIT"/>
        <s v="AMERICAN HONDA FINANCE CO"/>
        <s v="REGIONAL ACCEPTANCE CORP"/>
        <s v="TD BANK N.A."/>
        <s v="KIA FINANCE AMERICA (WAS"/>
        <s v="COMMUNICATION FCU"/>
        <s v="REGIONAL ACCEPTANCE CORP."/>
        <s v="GLOBAL LENDING SERVICES"/>
        <s v="EASTMAN CREDIT UNION"/>
        <s v="CONSUMER PORTFOLIO SERVIC"/>
        <s v="INTRUST BANK N.A."/>
        <s v="GM FINANCIAL"/>
        <s v="TD BANK, N.A."/>
        <s v="CRESCENT BANK (WAS &amp; TRUS"/>
        <s v="PNC BANK,NA"/>
        <s v="UNITED FEDERAL CREDIT UNI"/>
        <s v="EXETER FINANCE LLC"/>
        <s v="BANK OF AMERICA NA"/>
        <s v="CINCH AUTO FINANCE"/>
        <s v="CREDIT ACCEPTANCE CORP"/>
        <s v="UPGRADE INC."/>
        <s v="WESTLAKE FINANCIAL SERVIC"/>
        <s v="TINKER FEDERAL CREDIT UNI"/>
        <s v="WEOKIE FEDERAL CREDIT UNI"/>
        <s v="MERITRUST C.U."/>
        <s v="WESTLAKE FINANCIAL"/>
        <s v="VOLKSWAGEN CREDIT"/>
        <s v="EAST TEXAS PROFESSIONAL C"/>
        <s v="SOUTHERN AUTO FINANCE (SA"/>
        <s v="US EMPLOYEES OC FEDERAL C"/>
        <s v="INDEPENDENT BANK"/>
        <s v="MID AMERICAN CREDIT UNION"/>
        <s v="TEXOMA COMMUNITY CREDIT U"/>
        <s v="OUACHITA VALLEY FCU"/>
        <s v="NISSAN-INFINITI LT LLC"/>
        <s v="AMERICAN HERITAGE FCU"/>
        <s v="PNC BANK, NA"/>
        <s v="JP MORGAN CHASE BANK"/>
        <s v="FINANCEPOINT"/>
        <s v="CASH"/>
        <s v="JP MORGAN CHASE BANK N.A."/>
        <s v="ALLEGIANCE CREDIT UNION"/>
        <s v="OUTSIDE FINANCED"/>
        <s v="BOA"/>
        <s v="VW CREDIT LEASING LTD"/>
        <s v="HYUNDAI LEASE TITLING TRU"/>
        <s v="WICHITA FEDERAL CREDIT UN"/>
        <s v="ALTRA FEDERAL CREDIT UNIO"/>
        <s v="KELLY COMMUNITY FEDERAL C"/>
        <m/>
      </sharedItems>
    </cacheField>
    <cacheField name="New" numFmtId="1">
      <sharedItems containsString="0" containsBlank="1" containsNumber="1" containsInteger="1">
        <n v="0.0"/>
        <n v="1.0"/>
        <n v="11.0"/>
        <n v="2.0"/>
        <n v="3.0"/>
        <n v="4.0"/>
        <n v="5.0"/>
        <n v="6.0"/>
        <n v="12.0"/>
        <n v="8.0"/>
        <n v="10.0"/>
        <n v="16.0"/>
        <n v="51.0"/>
        <n v="19.0"/>
        <n v="15.0"/>
        <m/>
      </sharedItems>
    </cacheField>
    <cacheField name="Used" numFmtId="1">
      <sharedItems containsString="0" containsBlank="1" containsNumber="1" containsInteger="1">
        <n v="1.0"/>
        <n v="2.0"/>
        <n v="3.0"/>
        <n v="0.0"/>
        <n v="8.0"/>
        <n v="4.0"/>
        <n v="6.0"/>
        <n v="10.0"/>
        <n v="7.0"/>
        <n v="5.0"/>
        <n v="22.0"/>
        <n v="9.0"/>
        <n v="20.0"/>
        <n v="15.0"/>
        <n v="24.0"/>
        <n v="11.0"/>
        <n v="65.0"/>
        <n v="21.0"/>
        <m/>
      </sharedItems>
    </cacheField>
    <cacheField name="Total Units" numFmtId="1">
      <sharedItems containsString="0" containsBlank="1" containsNumber="1" containsInteger="1">
        <n v="1.0"/>
        <n v="3.0"/>
        <n v="2.0"/>
        <n v="19.0"/>
        <n v="4.0"/>
        <n v="6.0"/>
        <n v="13.0"/>
        <n v="9.0"/>
        <n v="5.0"/>
        <n v="8.0"/>
        <n v="10.0"/>
        <n v="12.0"/>
        <n v="7.0"/>
        <n v="11.0"/>
        <n v="30.0"/>
        <n v="15.0"/>
        <n v="21.0"/>
        <n v="18.0"/>
        <n v="20.0"/>
        <n v="51.0"/>
        <n v="116.0"/>
        <n v="29.0"/>
        <m/>
      </sharedItems>
    </cacheField>
    <cacheField name="F&amp;I PVR" numFmtId="164">
      <sharedItems containsString="0" containsBlank="1" containsNumber="1">
        <n v="6120.83"/>
        <n v="5773.6"/>
        <n v="5468.68"/>
        <n v="4917.73"/>
        <n v="4785.0"/>
        <n v="4766.32"/>
        <n v="4622.45"/>
        <n v="4584.57"/>
        <n v="4560.19"/>
        <n v="4460.56"/>
        <n v="4355.85"/>
        <n v="4318.98"/>
        <n v="4315.01"/>
        <n v="4191.85"/>
        <n v="4184.03"/>
        <n v="4076.6"/>
        <n v="3982.39"/>
        <n v="3954.33"/>
        <n v="3838.54"/>
        <n v="3803.45"/>
        <n v="3758.06"/>
        <n v="3743.98"/>
        <n v="3735.69"/>
        <n v="3683.72"/>
        <n v="3671.53"/>
        <n v="3649.21"/>
        <n v="3620.78"/>
        <n v="3614.26"/>
        <n v="3592.24"/>
        <n v="3586.66"/>
        <n v="3585.97"/>
        <n v="3457.26"/>
        <n v="3378.39"/>
        <n v="3352.72"/>
        <n v="3347.28"/>
        <n v="3337.03"/>
        <n v="3336.28"/>
        <n v="3330.57"/>
        <n v="3274.46"/>
        <n v="3240.95"/>
        <n v="3233.51"/>
        <n v="3219.0"/>
        <n v="3214.48"/>
        <n v="3168.38"/>
        <n v="3146.78"/>
        <n v="3146.43"/>
        <n v="3137.98"/>
        <n v="3133.86"/>
        <n v="3098.98"/>
        <n v="3070.0"/>
        <n v="3062.75"/>
        <n v="3044.2"/>
        <n v="3029.0"/>
        <n v="3007.48"/>
        <n v="2988.03"/>
        <n v="2983.41"/>
        <n v="2953.27"/>
        <n v="2928.57"/>
        <n v="2889.15"/>
        <n v="2876.96"/>
        <n v="2859.64"/>
        <n v="2854.74"/>
        <n v="2828.56"/>
        <n v="2806.77"/>
        <n v="2794.51"/>
        <n v="2788.18"/>
        <n v="2775.75"/>
        <n v="2760.63"/>
        <n v="2719.34"/>
        <n v="2709.98"/>
        <n v="2701.04"/>
        <n v="2690.62"/>
        <n v="2679.55"/>
        <n v="2666.53"/>
        <n v="2639.79"/>
        <n v="2579.19"/>
        <n v="2547.58"/>
        <n v="2541.26"/>
        <n v="2539.84"/>
        <n v="2508.98"/>
        <n v="2488.02"/>
        <n v="2474.37"/>
        <n v="2457.5"/>
        <n v="2456.0"/>
        <n v="2447.32"/>
        <n v="2440.2"/>
        <n v="2375.13"/>
        <n v="2358.0"/>
        <n v="2334.39"/>
        <n v="2333.15"/>
        <n v="2321.05"/>
        <n v="2284.71"/>
        <n v="2283.42"/>
        <n v="2265.68"/>
        <n v="2259.28"/>
        <n v="2229.18"/>
        <n v="2227.43"/>
        <n v="2224.0"/>
        <n v="2216.0"/>
        <n v="2205.87"/>
        <n v="2182.03"/>
        <n v="2116.26"/>
        <n v="2112.79"/>
        <n v="2103.64"/>
        <n v="2098.88"/>
        <n v="2097.33"/>
        <n v="2086.29"/>
        <n v="2075.47"/>
        <n v="2030.78"/>
        <n v="2029.01"/>
        <n v="2015.0"/>
        <n v="2013.85"/>
        <n v="2013.63"/>
        <n v="2012.66"/>
        <n v="2002.53"/>
        <n v="1975.54"/>
        <n v="1957.0"/>
        <n v="1943.94"/>
        <n v="1936.33"/>
        <n v="1875.58"/>
        <n v="1827.87"/>
        <n v="1824.94"/>
        <n v="1797.71"/>
        <n v="1781.38"/>
        <n v="1694.13"/>
        <n v="1693.04"/>
        <n v="1638.06"/>
        <n v="1534.55"/>
        <n v="1512.37"/>
        <n v="1499.72"/>
        <n v="1496.5"/>
        <n v="1487.5"/>
        <n v="1457.86"/>
        <n v="1452.67"/>
        <n v="1343.19"/>
        <n v="1333.4"/>
        <n v="1275.06"/>
        <n v="1246.87"/>
        <n v="1241.0"/>
        <n v="1232.64"/>
        <n v="1178.75"/>
        <n v="1133.0"/>
        <n v="1125.16"/>
        <n v="1041.25"/>
        <n v="1033.0"/>
        <n v="1024.57"/>
        <n v="1022.0"/>
        <n v="1021.84"/>
        <n v="999.0"/>
        <n v="972.52"/>
        <n v="969.05"/>
        <n v="960.48"/>
        <n v="944.46"/>
        <n v="937.0"/>
        <n v="894.21"/>
        <n v="856.25"/>
        <n v="846.0"/>
        <n v="807.7"/>
        <n v="801.45"/>
        <n v="761.0"/>
        <n v="623.0"/>
        <n v="551.0"/>
        <n v="524.1"/>
        <n v="478.84"/>
        <n v="468.18"/>
        <n v="465.65"/>
        <n v="446.93"/>
        <n v="432.0"/>
        <n v="430.06"/>
        <n v="413.0"/>
        <n v="386.92"/>
        <n v="364.07"/>
        <n v="330.63"/>
        <n v="325.32"/>
        <n v="302.59"/>
        <n v="300.6"/>
        <n v="290.23"/>
        <n v="250.4"/>
        <n v="200.0"/>
        <n v="125.0"/>
        <n v="26.78"/>
        <n v="0.0"/>
        <n v="-50.25"/>
        <m/>
      </sharedItems>
    </cacheField>
    <cacheField name="Total F&amp;I Gross" numFmtId="164">
      <sharedItems containsString="0" containsBlank="1" containsNumber="1">
        <n v="6120.83"/>
        <n v="5773.6"/>
        <n v="16406.04"/>
        <n v="9835.46"/>
        <n v="4785.0"/>
        <n v="9532.63"/>
        <n v="9244.89"/>
        <n v="13753.72"/>
        <n v="9120.38"/>
        <n v="4460.56"/>
        <n v="4355.85"/>
        <n v="8637.96"/>
        <n v="81985.17"/>
        <n v="8383.69"/>
        <n v="12552.1"/>
        <n v="4076.6"/>
        <n v="15929.55"/>
        <n v="7908.65"/>
        <n v="7677.08"/>
        <n v="3803.45"/>
        <n v="3758.06"/>
        <n v="3743.98"/>
        <n v="11207.06"/>
        <n v="14734.87"/>
        <n v="3671.53"/>
        <n v="21895.26"/>
        <n v="14483.1"/>
        <n v="46985.43"/>
        <n v="14368.95"/>
        <n v="3586.66"/>
        <n v="7171.94"/>
        <n v="13829.05"/>
        <n v="30405.52"/>
        <n v="10058.17"/>
        <n v="3347.28"/>
        <n v="10011.09"/>
        <n v="16681.38"/>
        <n v="6661.14"/>
        <n v="13097.82"/>
        <n v="25927.6"/>
        <n v="3233.51"/>
        <n v="3219.0"/>
        <n v="32144.8"/>
        <n v="19010.26"/>
        <n v="9440.34"/>
        <n v="6292.86"/>
        <n v="25103.8"/>
        <n v="18803.18"/>
        <n v="9296.93"/>
        <n v="3070.0"/>
        <n v="15313.75"/>
        <n v="3044.2"/>
        <n v="3029.0"/>
        <n v="36089.71"/>
        <n v="2988.03"/>
        <n v="2983.41"/>
        <n v="20672.88"/>
        <n v="2928.57"/>
        <n v="5778.29"/>
        <n v="11507.84"/>
        <n v="22877.1"/>
        <n v="31402.1"/>
        <n v="8485.67"/>
        <n v="84203.15"/>
        <n v="16767.07"/>
        <n v="2788.18"/>
        <n v="5551.49"/>
        <n v="33127.61"/>
        <n v="5438.67"/>
        <n v="29809.79"/>
        <n v="27010.36"/>
        <n v="40359.29"/>
        <n v="8038.65"/>
        <n v="5333.06"/>
        <n v="2639.79"/>
        <n v="54163.05"/>
        <n v="2547.58"/>
        <n v="45742.73"/>
        <n v="25398.44"/>
        <n v="20071.81"/>
        <n v="7464.07"/>
        <n v="12371.87"/>
        <n v="4915.0"/>
        <n v="2456.0"/>
        <n v="2447.32"/>
        <n v="21961.8"/>
        <n v="7125.38"/>
        <n v="4715.99"/>
        <n v="46687.85"/>
        <n v="4666.29"/>
        <n v="4642.1"/>
        <n v="9138.83"/>
        <n v="11417.1"/>
        <n v="67970.53"/>
        <n v="4518.55"/>
        <n v="13375.05"/>
        <n v="4454.86"/>
        <n v="2224.0"/>
        <n v="2216.0"/>
        <n v="19852.82"/>
        <n v="2182.03"/>
        <n v="8465.05"/>
        <n v="21127.91"/>
        <n v="4207.27"/>
        <n v="10494.38"/>
        <n v="106963.64"/>
        <n v="14604.06"/>
        <n v="8301.88"/>
        <n v="2030.78"/>
        <n v="24348.14"/>
        <n v="6045.0"/>
        <n v="8055.41"/>
        <n v="6040.89"/>
        <n v="14088.6"/>
        <n v="4005.06"/>
        <n v="5926.63"/>
        <n v="1957.0"/>
        <n v="9719.68"/>
        <n v="5809.0"/>
        <n v="5626.74"/>
        <n v="3655.74"/>
        <n v="7299.75"/>
        <n v="34156.52"/>
        <n v="1781.38"/>
        <n v="8470.66"/>
        <n v="6772.17"/>
        <n v="8190.31"/>
        <n v="9207.27"/>
        <n v="12098.93"/>
        <n v="4499.16"/>
        <n v="2993.0"/>
        <n v="2975.0"/>
        <n v="13120.71"/>
        <n v="8716.0"/>
        <n v="10745.52"/>
        <n v="8000.39"/>
        <n v="3825.17"/>
        <n v="18703.09"/>
        <n v="1241.0"/>
        <n v="3697.91"/>
        <n v="2357.5"/>
        <n v="1133.0"/>
        <n v="1125.16"/>
        <n v="4165.0"/>
        <n v="1033.0"/>
        <n v="2049.14"/>
        <n v="6132.0"/>
        <n v="1021.84"/>
        <n v="1998.0"/>
        <n v="972.52"/>
        <n v="1938.1"/>
        <n v="960.48"/>
        <n v="944.46"/>
        <n v="937.0"/>
        <n v="2682.63"/>
        <n v="3424.99"/>
        <n v="1692.0"/>
        <n v="8077.01"/>
        <n v="801.45"/>
        <n v="761.0"/>
        <n v="623.0"/>
        <n v="551.0"/>
        <n v="524.1"/>
        <n v="957.67"/>
        <n v="468.18"/>
        <n v="2328.23"/>
        <n v="446.93"/>
        <n v="432.0"/>
        <n v="430.06"/>
        <n v="413.0"/>
        <n v="44882.36"/>
        <n v="364.07"/>
        <n v="1322.51"/>
        <n v="325.32"/>
        <n v="302.59"/>
        <n v="300.6"/>
        <n v="8416.76"/>
        <n v="250.4"/>
        <n v="200.0"/>
        <n v="125.0"/>
        <n v="26.78"/>
        <n v="0.0"/>
        <n v="-50.25"/>
        <m/>
      </sharedItems>
    </cacheField>
    <cacheField name="Front PVR" numFmtId="164">
      <sharedItems containsString="0" containsBlank="1" containsNumber="1">
        <n v="260.05"/>
        <n v="2123.0"/>
        <n v="1603.23"/>
        <n v="-575.06"/>
        <n v="5150.71"/>
        <n v="950.7"/>
        <n v="3972.11"/>
        <n v="2511.74"/>
        <n v="296.31"/>
        <n v="294.25"/>
        <n v="1484.05"/>
        <n v="2921.19"/>
        <n v="3190.4"/>
        <n v="-452.08"/>
        <n v="2725.25"/>
        <n v="-500.0"/>
        <n v="2459.75"/>
        <n v="4948.14"/>
        <n v="-3901.86"/>
        <n v="2920.5"/>
        <n v="1518.22"/>
        <n v="1496.36"/>
        <n v="645.03"/>
        <n v="39.19"/>
        <n v="-261.55"/>
        <n v="471.79"/>
        <n v="-2376.28"/>
        <n v="-296.41"/>
        <n v="993.17"/>
        <n v="2372.64"/>
        <n v="76.68"/>
        <n v="2847.23"/>
        <n v="3954.65"/>
        <n v="3482.41"/>
        <n v="3630.11"/>
        <n v="81.03"/>
        <n v="2700.25"/>
        <n v="-1718.81"/>
        <n v="1068.08"/>
        <n v="1154.41"/>
        <n v="140.0"/>
        <n v="-226.2"/>
        <n v="2109.19"/>
        <n v="3013.56"/>
        <n v="-225.31"/>
        <n v="3730.5"/>
        <n v="1586.9"/>
        <n v="449.53"/>
        <n v="-1358.56"/>
        <n v="-2984.48"/>
        <n v="2855.8"/>
        <n v="2108.65"/>
        <n v="-530.28"/>
        <n v="955.95"/>
        <n v="773.64"/>
        <n v="-2007.79"/>
        <n v="2253.76"/>
        <n v="1582.38"/>
        <n v="983.8"/>
        <n v="1169.6"/>
        <n v="1491.84"/>
        <n v="1457.22"/>
        <n v="1569.52"/>
        <n v="1322.59"/>
        <n v="-5225.12"/>
        <n v="4301.47"/>
        <n v="-685.04"/>
        <n v="206.61"/>
        <n v="1402.74"/>
        <n v="1195.21"/>
        <n v="1570.94"/>
        <n v="-930.33"/>
        <n v="350.64"/>
        <n v="4660.0"/>
        <n v="970.32"/>
        <n v="-2344.0"/>
        <n v="3646.61"/>
        <n v="558.06"/>
        <n v="-297.33"/>
        <n v="-1098.09"/>
        <n v="-929.4"/>
        <n v="-2109.81"/>
        <n v="-1708.9"/>
        <n v="3722.74"/>
        <n v="1305.25"/>
        <n v="1097.16"/>
        <n v="527.27"/>
        <n v="1097.27"/>
        <n v="758.67"/>
        <n v="-2675.93"/>
        <n v="-179.04"/>
        <n v="-179.32"/>
        <n v="1391.31"/>
        <n v="927.06"/>
        <n v="966.67"/>
        <n v="1216.56"/>
        <n v="-977.8"/>
        <n v="-1378.27"/>
        <n v="16.84"/>
        <n v="-1991.54"/>
        <n v="1323.44"/>
        <n v="653.6"/>
        <n v="813.51"/>
        <n v="1481.83"/>
        <n v="693.83"/>
        <n v="370.87"/>
        <n v="1087.89"/>
        <n v="1.0"/>
        <n v="2333.78"/>
        <n v="1256.75"/>
        <n v="713.33"/>
        <n v="-1276.15"/>
        <n v="292.98"/>
        <n v="1566.7"/>
        <n v="317.46"/>
        <n v="915.95"/>
        <n v="-55.63"/>
        <n v="-2875.86"/>
        <n v="2527.8"/>
        <n v="1556.88"/>
        <n v="1794.81"/>
        <n v="-70.54"/>
        <n v="421.64"/>
        <n v="720.16"/>
        <n v="-395.21"/>
        <n v="3127.84"/>
        <n v="983.79"/>
        <n v="67.41"/>
        <n v="506.35"/>
        <n v="-21.47"/>
        <n v="-594.03"/>
        <n v="94.47"/>
        <n v="-595.56"/>
        <n v="-250.66"/>
        <n v="-347.51"/>
        <n v="1123.69"/>
        <n v="1895.26"/>
        <n v="-1364.95"/>
        <n v="-5639.41"/>
        <n v="2531.3"/>
        <n v="1507.03"/>
        <n v="-2024.25"/>
        <n v="-84.34"/>
        <n v="4594.55"/>
        <n v="3323.67"/>
        <n v="210.13"/>
        <n v="-1102.23"/>
        <n v="797.6"/>
        <n v="1695.0"/>
        <n v="508.32"/>
        <n v="592.09"/>
        <n v="710.41"/>
        <n v="800.61"/>
        <n v="376.07"/>
        <n v="-295.71"/>
        <n v="1940.38"/>
        <n v="2156.25"/>
        <n v="457.0"/>
        <n v="-4885.83"/>
        <n v="791.12"/>
        <n v="-2141.66"/>
        <n v="1697.62"/>
        <n v="-168.45"/>
        <n v="271.03"/>
        <n v="2629.15"/>
        <n v="3161.0"/>
        <n v="6350.96"/>
        <n v="-1232.94"/>
        <n v="1368.2"/>
        <n v="1065.8"/>
        <n v="3509.8"/>
        <n v="-328.75"/>
        <n v="1225.66"/>
        <n v="-1088.07"/>
        <n v="2580.82"/>
        <n v="821.6"/>
        <n v="21.68"/>
        <n v="2906.77"/>
        <n v="642.05"/>
        <n v="-30.39"/>
        <n v="3362.27"/>
        <n v="3869.14"/>
        <n v="1181.26"/>
        <n v="2396.88"/>
        <m/>
      </sharedItems>
    </cacheField>
    <cacheField name="Total Front Gross" numFmtId="164">
      <sharedItems containsString="0" containsBlank="1" containsNumber="1">
        <n v="260.05"/>
        <n v="2123.0"/>
        <n v="4809.69"/>
        <n v="-1150.12"/>
        <n v="5150.71"/>
        <n v="1901.4"/>
        <n v="7944.21"/>
        <n v="7535.22"/>
        <n v="592.62"/>
        <n v="294.25"/>
        <n v="1484.05"/>
        <n v="5842.38"/>
        <n v="60617.51"/>
        <n v="-904.15"/>
        <n v="8175.76"/>
        <n v="-500.0"/>
        <n v="9838.99"/>
        <n v="9896.27"/>
        <n v="-7803.71"/>
        <n v="2920.5"/>
        <n v="1518.22"/>
        <n v="1496.36"/>
        <n v="1935.08"/>
        <n v="156.76"/>
        <n v="-261.55"/>
        <n v="2830.73"/>
        <n v="-9505.11"/>
        <n v="-3853.37"/>
        <n v="3972.67"/>
        <n v="2372.64"/>
        <n v="153.36"/>
        <n v="11388.93"/>
        <n v="35591.88"/>
        <n v="10447.23"/>
        <n v="3630.11"/>
        <n v="243.1"/>
        <n v="13501.23"/>
        <n v="-3437.62"/>
        <n v="4272.31"/>
        <n v="9235.3"/>
        <n v="140.0"/>
        <n v="-226.2"/>
        <n v="21091.88"/>
        <n v="18081.33"/>
        <n v="-675.93"/>
        <n v="7461.0"/>
        <n v="12695.22"/>
        <n v="2697.19"/>
        <n v="-4075.68"/>
        <n v="-2984.48"/>
        <n v="14279.01"/>
        <n v="2108.65"/>
        <n v="-530.28"/>
        <n v="11471.34"/>
        <n v="773.64"/>
        <n v="-14054.51"/>
        <n v="2253.76"/>
        <n v="3164.76"/>
        <n v="3935.21"/>
        <n v="9356.81"/>
        <n v="16410.23"/>
        <n v="4371.67"/>
        <n v="47085.65"/>
        <n v="7935.55"/>
        <n v="-5225.12"/>
        <n v="8602.93"/>
        <n v="-8220.47"/>
        <n v="413.22"/>
        <n v="15430.19"/>
        <n v="11952.08"/>
        <n v="23564.17"/>
        <n v="-2790.99"/>
        <n v="701.27"/>
        <n v="4660.0"/>
        <n v="20376.68"/>
        <n v="-2344.0"/>
        <n v="65638.91"/>
        <n v="5580.57"/>
        <n v="-2378.67"/>
        <n v="-3294.27"/>
        <n v="-4647.02"/>
        <n v="-4219.61"/>
        <n v="-1708.9"/>
        <n v="3722.74"/>
        <n v="11747.25"/>
        <n v="3291.48"/>
        <n v="1054.54"/>
        <n v="21945.43"/>
        <n v="1517.33"/>
        <n v="-5351.85"/>
        <n v="-716.15"/>
        <n v="-896.59"/>
        <n v="41739.29"/>
        <n v="1854.11"/>
        <n v="5800.01"/>
        <n v="2433.11"/>
        <n v="-977.8"/>
        <n v="-1378.27"/>
        <n v="151.53"/>
        <n v="-1991.54"/>
        <n v="5293.75"/>
        <n v="6536.03"/>
        <n v="1627.02"/>
        <n v="7409.17"/>
        <n v="35385.29"/>
        <n v="2596.12"/>
        <n v="4351.54"/>
        <n v="1.0"/>
        <n v="28005.34"/>
        <n v="3770.25"/>
        <n v="2853.33"/>
        <n v="-3828.46"/>
        <n v="2050.84"/>
        <n v="3133.4"/>
        <n v="952.39"/>
        <n v="915.95"/>
        <n v="-278.15"/>
        <n v="-8627.57"/>
        <n v="7583.39"/>
        <n v="3113.75"/>
        <n v="7179.22"/>
        <n v="-1340.24"/>
        <n v="421.64"/>
        <n v="3600.82"/>
        <n v="-1580.84"/>
        <n v="15639.2"/>
        <n v="5902.73"/>
        <n v="539.31"/>
        <n v="1519.05"/>
        <n v="-42.93"/>
        <n v="-1188.05"/>
        <n v="850.23"/>
        <n v="-3573.38"/>
        <n v="-2005.29"/>
        <n v="-2085.07"/>
        <n v="3371.08"/>
        <n v="28428.88"/>
        <n v="-1364.95"/>
        <n v="-16918.22"/>
        <n v="5062.6"/>
        <n v="1507.03"/>
        <n v="-2024.25"/>
        <n v="-337.34"/>
        <n v="4594.55"/>
        <n v="6647.34"/>
        <n v="1260.79"/>
        <n v="-1102.23"/>
        <n v="1595.2"/>
        <n v="1695.0"/>
        <n v="1016.64"/>
        <n v="592.09"/>
        <n v="710.41"/>
        <n v="800.61"/>
        <n v="1128.22"/>
        <n v="-1182.85"/>
        <n v="3880.75"/>
        <n v="21562.45"/>
        <n v="457.0"/>
        <n v="-4885.83"/>
        <n v="791.12"/>
        <n v="-2141.66"/>
        <n v="1697.62"/>
        <n v="-336.89"/>
        <n v="271.03"/>
        <n v="13145.76"/>
        <n v="3161.0"/>
        <n v="6350.96"/>
        <n v="-1232.94"/>
        <n v="1368.2"/>
        <n v="123632.28"/>
        <n v="3509.8"/>
        <n v="-1315.0"/>
        <n v="1225.66"/>
        <n v="-1088.07"/>
        <n v="2580.82"/>
        <n v="23826.5"/>
        <n v="21.68"/>
        <n v="2906.77"/>
        <n v="642.05"/>
        <n v="-30.39"/>
        <n v="3362.27"/>
        <n v="3869.14"/>
        <n v="1181.26"/>
        <n v="2396.88"/>
        <m/>
      </sharedItems>
    </cacheField>
    <cacheField name="Total PVR" numFmtId="164">
      <sharedItems containsString="0" containsBlank="1" containsNumber="1">
        <n v="6380.88"/>
        <n v="7896.6"/>
        <n v="7071.91"/>
        <n v="4342.67"/>
        <n v="9935.71"/>
        <n v="5717.02"/>
        <n v="8594.55"/>
        <n v="7096.31"/>
        <n v="4856.5"/>
        <n v="4754.81"/>
        <n v="5839.9"/>
        <n v="7240.17"/>
        <n v="7505.4"/>
        <n v="3739.77"/>
        <n v="6909.29"/>
        <n v="3576.6"/>
        <n v="6442.14"/>
        <n v="8902.46"/>
        <n v="-63.32"/>
        <n v="6723.95"/>
        <n v="5276.28"/>
        <n v="5240.34"/>
        <n v="4380.71"/>
        <n v="3722.91"/>
        <n v="3409.98"/>
        <n v="4121.0"/>
        <n v="1244.5"/>
        <n v="3317.85"/>
        <n v="4585.41"/>
        <n v="5959.3"/>
        <n v="3662.65"/>
        <n v="6304.5"/>
        <n v="7333.04"/>
        <n v="6835.13"/>
        <n v="6977.39"/>
        <n v="3418.06"/>
        <n v="6036.52"/>
        <n v="1611.76"/>
        <n v="4342.53"/>
        <n v="4395.36"/>
        <n v="3373.51"/>
        <n v="2992.8"/>
        <n v="5323.67"/>
        <n v="6181.93"/>
        <n v="2921.47"/>
        <n v="6876.93"/>
        <n v="4724.88"/>
        <n v="3583.4"/>
        <n v="1740.42"/>
        <n v="85.52"/>
        <n v="5918.55"/>
        <n v="5152.85"/>
        <n v="2498.72"/>
        <n v="3963.42"/>
        <n v="3761.67"/>
        <n v="2483.41"/>
        <n v="945.48"/>
        <n v="5182.33"/>
        <n v="4471.53"/>
        <n v="3860.76"/>
        <n v="4029.24"/>
        <n v="4346.58"/>
        <n v="4285.78"/>
        <n v="4376.29"/>
        <n v="4117.1"/>
        <n v="-2436.94"/>
        <n v="7077.21"/>
        <n v="2075.6"/>
        <n v="2925.95"/>
        <n v="4112.73"/>
        <n v="3896.24"/>
        <n v="4261.56"/>
        <n v="1749.22"/>
        <n v="3017.17"/>
        <n v="7299.79"/>
        <n v="3549.51"/>
        <n v="203.58"/>
        <n v="6187.87"/>
        <n v="3097.9"/>
        <n v="2211.64"/>
        <n v="1389.93"/>
        <n v="1544.97"/>
        <n v="347.7"/>
        <n v="747.1"/>
        <n v="6170.06"/>
        <n v="3745.45"/>
        <n v="3472.29"/>
        <n v="2885.27"/>
        <n v="3431.66"/>
        <n v="3091.81"/>
        <n v="-354.88"/>
        <n v="2105.67"/>
        <n v="2104.1"/>
        <n v="3656.99"/>
        <n v="3186.33"/>
        <n v="3195.84"/>
        <n v="3443.99"/>
        <n v="1246.2"/>
        <n v="837.73"/>
        <n v="2222.71"/>
        <n v="190.49"/>
        <n v="3439.7"/>
        <n v="2766.39"/>
        <n v="2917.15"/>
        <n v="3580.71"/>
        <n v="2791.16"/>
        <n v="2457.17"/>
        <n v="3163.36"/>
        <n v="2031.78"/>
        <n v="4362.79"/>
        <n v="3271.75"/>
        <n v="2727.19"/>
        <n v="737.48"/>
        <n v="2305.63"/>
        <n v="3569.23"/>
        <n v="2293.01"/>
        <n v="2872.95"/>
        <n v="1888.31"/>
        <n v="-939.52"/>
        <n v="4403.38"/>
        <n v="3384.75"/>
        <n v="3619.74"/>
        <n v="1727.17"/>
        <n v="2203.02"/>
        <n v="2414.3"/>
        <n v="1297.83"/>
        <n v="4765.9"/>
        <n v="2518.33"/>
        <n v="1579.78"/>
        <n v="2006.07"/>
        <n v="1475.04"/>
        <n v="893.48"/>
        <n v="1552.33"/>
        <n v="857.1"/>
        <n v="1092.53"/>
        <n v="985.89"/>
        <n v="2398.75"/>
        <n v="3142.13"/>
        <n v="-123.95"/>
        <n v="-4406.77"/>
        <n v="3710.05"/>
        <n v="2640.03"/>
        <n v="-899.09"/>
        <n v="956.92"/>
        <n v="5627.55"/>
        <n v="4348.24"/>
        <n v="1232.13"/>
        <n v="-80.39"/>
        <n v="1796.6"/>
        <n v="2667.52"/>
        <n v="1477.37"/>
        <n v="1552.57"/>
        <n v="1654.87"/>
        <n v="1737.61"/>
        <n v="1270.28"/>
        <n v="560.54"/>
        <n v="2786.38"/>
        <n v="2963.95"/>
        <n v="1258.45"/>
        <n v="-4124.83"/>
        <n v="1414.12"/>
        <n v="-1590.66"/>
        <n v="2221.72"/>
        <n v="310.39"/>
        <n v="739.21"/>
        <n v="3094.8"/>
        <n v="3607.93"/>
        <n v="6782.96"/>
        <n v="-802.88"/>
        <n v="1781.2"/>
        <n v="1452.71"/>
        <n v="3873.87"/>
        <n v="1.88"/>
        <n v="1550.98"/>
        <n v="-785.48"/>
        <n v="2881.42"/>
        <n v="1111.84"/>
        <n v="272.08"/>
        <n v="3106.77"/>
        <n v="767.05"/>
        <n v="-3.61"/>
        <n v="3362.27"/>
        <n v="3869.14"/>
        <n v="1181.26"/>
        <n v="2346.63"/>
        <m/>
      </sharedItems>
    </cacheField>
    <cacheField name="Total Gross" numFmtId="164">
      <sharedItems containsString="0" containsBlank="1" containsNumber="1">
        <n v="6380.88"/>
        <n v="7896.6"/>
        <n v="21215.73"/>
        <n v="8685.34"/>
        <n v="9935.71"/>
        <n v="11434.03"/>
        <n v="17189.1"/>
        <n v="21288.94"/>
        <n v="9713.0"/>
        <n v="4754.81"/>
        <n v="5839.9"/>
        <n v="14480.34"/>
        <n v="142602.68"/>
        <n v="7479.54"/>
        <n v="20727.86"/>
        <n v="3576.6"/>
        <n v="25768.54"/>
        <n v="17804.92"/>
        <n v="-126.63"/>
        <n v="6723.95"/>
        <n v="5276.28"/>
        <n v="5240.34"/>
        <n v="13142.14"/>
        <n v="14891.63"/>
        <n v="3409.98"/>
        <n v="24725.99"/>
        <n v="4977.99"/>
        <n v="43132.06"/>
        <n v="18341.62"/>
        <n v="5959.3"/>
        <n v="7325.3"/>
        <n v="25217.98"/>
        <n v="65997.4"/>
        <n v="20505.4"/>
        <n v="6977.39"/>
        <n v="10254.19"/>
        <n v="30182.61"/>
        <n v="3223.52"/>
        <n v="17370.13"/>
        <n v="35162.9"/>
        <n v="3373.51"/>
        <n v="2992.8"/>
        <n v="53236.68"/>
        <n v="37091.59"/>
        <n v="8764.41"/>
        <n v="13753.86"/>
        <n v="37799.02"/>
        <n v="21500.37"/>
        <n v="5221.25"/>
        <n v="85.52"/>
        <n v="29592.76"/>
        <n v="5152.85"/>
        <n v="2498.72"/>
        <n v="47561.05"/>
        <n v="3761.67"/>
        <n v="2483.41"/>
        <n v="6618.37"/>
        <n v="5182.33"/>
        <n v="8943.05"/>
        <n v="15443.05"/>
        <n v="32233.91"/>
        <n v="47812.33"/>
        <n v="12857.34"/>
        <n v="131288.8"/>
        <n v="24702.62"/>
        <n v="-2436.94"/>
        <n v="14154.42"/>
        <n v="24907.14"/>
        <n v="5851.89"/>
        <n v="45239.98"/>
        <n v="38962.44"/>
        <n v="63923.46"/>
        <n v="5247.66"/>
        <n v="6034.33"/>
        <n v="7299.79"/>
        <n v="74539.73"/>
        <n v="203.58"/>
        <n v="111381.64"/>
        <n v="30979.01"/>
        <n v="17693.14"/>
        <n v="4169.8"/>
        <n v="7724.85"/>
        <n v="695.39"/>
        <n v="747.1"/>
        <n v="6170.06"/>
        <n v="33709.05"/>
        <n v="10416.86"/>
        <n v="5770.53"/>
        <n v="68633.28"/>
        <n v="6183.62"/>
        <n v="-709.75"/>
        <n v="8422.68"/>
        <n v="10520.51"/>
        <n v="109709.82"/>
        <n v="6372.66"/>
        <n v="19175.06"/>
        <n v="6887.97"/>
        <n v="1246.2"/>
        <n v="837.73"/>
        <n v="20004.35"/>
        <n v="190.49"/>
        <n v="13758.8"/>
        <n v="27663.94"/>
        <n v="5834.29"/>
        <n v="17903.55"/>
        <n v="142348.93"/>
        <n v="17200.18"/>
        <n v="12653.42"/>
        <n v="2031.78"/>
        <n v="52353.48"/>
        <n v="9815.25"/>
        <n v="10908.74"/>
        <n v="2212.43"/>
        <n v="16139.44"/>
        <n v="7138.46"/>
        <n v="6879.02"/>
        <n v="2872.95"/>
        <n v="9441.53"/>
        <n v="-2818.57"/>
        <n v="13210.13"/>
        <n v="6769.49"/>
        <n v="14478.97"/>
        <n v="32816.28"/>
        <n v="2203.02"/>
        <n v="12071.48"/>
        <n v="5191.33"/>
        <n v="23829.51"/>
        <n v="15110.0"/>
        <n v="12638.24"/>
        <n v="6018.21"/>
        <n v="2950.07"/>
        <n v="1786.95"/>
        <n v="13970.94"/>
        <n v="5142.62"/>
        <n v="8740.23"/>
        <n v="5915.32"/>
        <n v="7196.25"/>
        <n v="47131.97"/>
        <n v="-123.95"/>
        <n v="-13220.31"/>
        <n v="7420.1"/>
        <n v="2640.03"/>
        <n v="-899.09"/>
        <n v="3827.66"/>
        <n v="5627.55"/>
        <n v="8696.48"/>
        <n v="7392.79"/>
        <n v="-80.39"/>
        <n v="3593.2"/>
        <n v="2667.52"/>
        <n v="2954.74"/>
        <n v="1552.57"/>
        <n v="1654.87"/>
        <n v="1737.61"/>
        <n v="3810.85"/>
        <n v="2242.14"/>
        <n v="5572.75"/>
        <n v="29639.46"/>
        <n v="1258.45"/>
        <n v="-4124.83"/>
        <n v="1414.12"/>
        <n v="-1590.66"/>
        <n v="2221.72"/>
        <n v="620.78"/>
        <n v="739.21"/>
        <n v="15473.99"/>
        <n v="3607.93"/>
        <n v="6782.96"/>
        <n v="-802.88"/>
        <n v="1781.2"/>
        <n v="168514.64"/>
        <n v="3873.87"/>
        <n v="7.51"/>
        <n v="1550.98"/>
        <n v="-785.48"/>
        <n v="2881.42"/>
        <n v="32243.26"/>
        <n v="272.08"/>
        <n v="3106.77"/>
        <n v="767.05"/>
        <n v="-3.61"/>
        <n v="3362.27"/>
        <n v="3869.14"/>
        <n v="1181.26"/>
        <n v="2346.63"/>
        <m/>
      </sharedItems>
    </cacheField>
    <cacheField name="Financed Pen" numFmtId="9">
      <sharedItems containsString="0" containsBlank="1" containsNumber="1">
        <n v="1.0"/>
        <n v="0.04"/>
        <n v="0.0"/>
        <m/>
      </sharedItems>
    </cacheField>
    <cacheField name="VSC" numFmtId="9">
      <sharedItems containsString="0" containsBlank="1" containsNumber="1">
        <n v="1.0"/>
        <n v="0.5"/>
        <n v="0.84"/>
        <n v="0.67"/>
        <n v="0.75"/>
        <n v="0.83"/>
        <n v="0.77"/>
        <n v="0.25"/>
        <n v="0.0"/>
        <n v="0.89"/>
        <n v="0.8"/>
        <n v="0.9"/>
        <n v="0.57"/>
        <n v="0.63"/>
        <n v="0.91"/>
        <n v="0.73"/>
        <n v="0.95"/>
        <n v="0.38"/>
        <n v="0.6"/>
        <n v="0.7"/>
        <n v="0.69"/>
        <n v="0.71"/>
        <n v="0.4"/>
        <n v="0.33"/>
        <n v="0.53"/>
        <n v="0.1"/>
        <n v="0.2"/>
        <n v="0.22"/>
        <n v="0.17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Front PVR Analysis" cacheId="0" dataCaption="" compact="0" compactData="0">
  <location ref="A8:B9" firstHeaderRow="0" firstDataRow="1" firstDataCol="0"/>
  <pivotFields>
    <pivotField name="Lenders" compact="0" outline="0" multipleItemSelectionAllowed="1" showAll="0">
      <items>
        <item t="default"/>
      </items>
    </pivotField>
    <pivotField name="Lender Categories" axis="axisRow" compact="0" outline="0" multipleItemSelectionAllowed="1" showAll="0" sortType="ascending">
      <items>
        <item t="default"/>
      </items>
    </pivotField>
    <pivotField name="Dealership Name" compact="0" outline="0" multipleItemSelectionAllowed="1" showAll="0">
      <items>
        <item t="default"/>
      </items>
    </pivotField>
    <pivotField name="Lender" compact="0" outline="0" multipleItemSelectionAllowed="1" showAll="0">
      <items>
        <item t="default"/>
      </items>
    </pivotField>
    <pivotField name="New" compact="0" outline="0" multipleItemSelectionAllowed="1" showAll="0">
      <items>
        <item t="default"/>
      </items>
    </pivotField>
    <pivotField name="Used" compact="0" outline="0" multipleItemSelectionAllowed="1" showAll="0">
      <items>
        <item t="default"/>
      </items>
    </pivotField>
    <pivotField name="Total Units" compact="0" outline="0" multipleItemSelectionAllowed="1" showAll="0">
      <items>
        <item t="default"/>
      </items>
    </pivotField>
    <pivotField name="F&amp;I PVR" compact="0" outline="0" multipleItemSelectionAllowed="1" showAll="0">
      <items>
        <item t="default"/>
      </items>
    </pivotField>
    <pivotField name="Total F&amp;I Gross" compact="0" outline="0" multipleItemSelectionAllowed="1" showAll="0">
      <items>
        <item t="default"/>
      </items>
    </pivotField>
    <pivotField name="Front PVR" dataField="1" compact="0" outline="0" multipleItemSelectionAllowed="1" showAll="0">
      <items>
        <item t="default"/>
      </items>
    </pivotField>
    <pivotField name="Total Front Gross" compact="0" outline="0" multipleItemSelectionAllowed="1" showAll="0">
      <items>
        <item t="default"/>
      </items>
    </pivotField>
    <pivotField name="Total PVR" compact="0" outline="0" multipleItemSelectionAllowed="1" showAll="0">
      <items>
        <item t="default"/>
      </items>
    </pivotField>
    <pivotField name="Total Gross" compact="0" outline="0" multipleItemSelectionAllowed="1" showAll="0">
      <items>
        <item t="default"/>
      </items>
    </pivotField>
    <pivotField name="Financed Pen" compact="0" outline="0" multipleItemSelectionAllowed="1" showAll="0">
      <items>
        <item t="default"/>
      </items>
    </pivotField>
    <pivotField name="VSC" compact="0" outline="0" multipleItemSelectionAllowed="1" showAll="0">
      <items>
        <item t="default"/>
      </items>
    </pivotField>
  </pivotFields>
  <rowFields>
    <field x="1"/>
  </rowFields>
  <dataFields>
    <dataField name="AVERAGE of Front PVR" fld="9" subtotal="average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Front PVR Analysis 2" cacheId="0" dataCaption="" compact="0" compactData="0">
  <location ref="E8:E9" firstHeaderRow="0" firstDataRow="0" firstDataCol="0"/>
  <pivotFields>
    <pivotField name="Lenders" compact="0" outline="0" multipleItemSelectionAllowed="1" showAll="0">
      <items>
        <item t="default"/>
      </items>
    </pivotField>
    <pivotField name="Lender Categories" compact="0" outline="0" multipleItemSelectionAllowed="1" showAll="0">
      <items>
        <item t="default"/>
      </items>
    </pivotField>
    <pivotField name="Dealership Name" compact="0" outline="0" multipleItemSelectionAllowed="1" showAll="0">
      <items>
        <item t="default"/>
      </items>
    </pivotField>
    <pivotField name="Lender" compact="0" outline="0" multipleItemSelectionAllowed="1" showAll="0">
      <items>
        <item t="default"/>
      </items>
    </pivotField>
    <pivotField name="New" compact="0" outline="0" multipleItemSelectionAllowed="1" showAll="0">
      <items>
        <item t="default"/>
      </items>
    </pivotField>
    <pivotField name="Used" compact="0" outline="0" multipleItemSelectionAllowed="1" showAll="0">
      <items>
        <item t="default"/>
      </items>
    </pivotField>
    <pivotField name="Total Units" compact="0" outline="0" multipleItemSelectionAllowed="1" showAll="0">
      <items>
        <item t="default"/>
      </items>
    </pivotField>
    <pivotField name="F&amp;I PVR" compact="0" outline="0" multipleItemSelectionAllowed="1" showAll="0">
      <items>
        <item t="default"/>
      </items>
    </pivotField>
    <pivotField name="Total F&amp;I Gross" compact="0" outline="0" multipleItemSelectionAllowed="1" showAll="0">
      <items>
        <item t="default"/>
      </items>
    </pivotField>
    <pivotField name="Front PVR" dataField="1" compact="0" outline="0" multipleItemSelectionAllowed="1" showAll="0">
      <items>
        <item t="default"/>
      </items>
    </pivotField>
    <pivotField name="Total Front Gross" compact="0" outline="0" multipleItemSelectionAllowed="1" showAll="0">
      <items>
        <item t="default"/>
      </items>
    </pivotField>
    <pivotField name="Total PVR" compact="0" outline="0" multipleItemSelectionAllowed="1" showAll="0">
      <items>
        <item t="default"/>
      </items>
    </pivotField>
    <pivotField name="Total Gross" compact="0" outline="0" multipleItemSelectionAllowed="1" showAll="0">
      <items>
        <item t="default"/>
      </items>
    </pivotField>
    <pivotField name="Financed Pen" compact="0" outline="0" multipleItemSelectionAllowed="1" showAll="0">
      <items>
        <item t="default"/>
      </items>
    </pivotField>
    <pivotField name="VSC" compact="0" outline="0" multipleItemSelectionAllowed="1" showAll="0">
      <items>
        <item t="default"/>
      </items>
    </pivotField>
  </pivotFields>
  <dataFields>
    <dataField name="AVERAGE of Front PVR" fld="9" subtotal="average" baseField="0"/>
  </dataFields>
  <pivotTableStyleInfo name="Google Sheets Pivot Table Style" showRowHeaders="1" showColHeaders="1" showLastColumn="1"/>
</pivotTableDefinition>
</file>

<file path=xl/pivotTables/pivotTable3.xml><?xml version="1.0" encoding="utf-8"?>
<pivotTableDefinition xmlns="http://schemas.openxmlformats.org/spreadsheetml/2006/main" name="Top 10 Lenders by Volumn" cacheId="0" dataCaption="" rowGrandTotals="0" compact="0" compactData="0">
  <location ref="A3:D3" firstHeaderRow="0" firstDataRow="1" firstDataCol="0"/>
  <pivotFields>
    <pivotField name="Top 10 Lenders by Volume" axis="axisRow" compact="0" outline="0" multipleItemSelectionAllowed="1" showAll="0" sortType="descending">
      <items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Lender Categories" compact="0" outline="0" multipleItemSelectionAllowed="1" showAll="0">
      <items>
        <item t="default"/>
      </items>
    </pivotField>
    <pivotField name="Dealership Name" compact="0" outline="0" multipleItemSelectionAllowed="1" showAll="0">
      <items>
        <item t="default"/>
      </items>
    </pivotField>
    <pivotField name="Lender" compact="0" outline="0" multipleItemSelectionAllowed="1" showAll="0">
      <items>
        <item t="default"/>
      </items>
    </pivotField>
    <pivotField name="New" compact="0" outline="0" multipleItemSelectionAllowed="1" showAll="0">
      <items>
        <item t="default"/>
      </items>
    </pivotField>
    <pivotField name="Used" compact="0" outline="0" multipleItemSelectionAllowed="1" showAll="0">
      <items>
        <item t="default"/>
      </items>
    </pivotField>
    <pivotField name="Total Units" dataField="1" compact="0" outline="0" multipleItemSelectionAllowed="1" showAll="0">
      <items>
        <item t="default"/>
      </items>
    </pivotField>
    <pivotField name="F&amp;I PVR" compact="0" outline="0" multipleItemSelectionAllowed="1" showAll="0">
      <items>
        <item t="default"/>
      </items>
    </pivotField>
    <pivotField name="Total F&amp;I Gross" compact="0" outline="0" multipleItemSelectionAllowed="1" showAll="0">
      <items>
        <item t="default"/>
      </items>
    </pivotField>
    <pivotField name="Front PVR" compact="0" outline="0" multipleItemSelectionAllowed="1" showAll="0">
      <items>
        <item t="default"/>
      </items>
    </pivotField>
    <pivotField name="Total Front Gross" compact="0" outline="0" multipleItemSelectionAllowed="1" showAll="0">
      <items>
        <item t="default"/>
      </items>
    </pivotField>
    <pivotField name="Total PVR" compact="0" outline="0" multipleItemSelectionAllowed="1" showAll="0">
      <items>
        <item t="default"/>
      </items>
    </pivotField>
    <pivotField name="Total Gross" compact="0" outline="0" multipleItemSelectionAllowed="1" showAll="0">
      <items>
        <item t="default"/>
      </items>
    </pivotField>
    <pivotField name="Financed Pen" compact="0" outline="0" multipleItemSelectionAllowed="1" showAll="0">
      <items>
        <item t="default"/>
      </items>
    </pivotField>
    <pivotField name="VSC" compact="0" outline="0" multipleItemSelectionAllowed="1" showAll="0">
      <items>
        <item t="default"/>
      </items>
    </pivotField>
  </pivotFields>
  <rowFields>
    <field x="0"/>
  </rowFields>
  <dataFields>
    <dataField name="SUM of Total Units" fld="6" baseField="0"/>
  </dataFields>
  <pivotTableStyleInfo name="Google Sheets Pivot Table Style" showRowHeaders="1" showColHeaders="1" showLastColumn="1"/>
</pivotTableDefinition>
</file>

<file path=xl/pivotTables/pivotTable4.xml><?xml version="1.0" encoding="utf-8"?>
<pivotTableDefinition xmlns="http://schemas.openxmlformats.org/spreadsheetml/2006/main" name="Top 10 Lenders by Volumn 2" cacheId="0" dataCaption="" compact="0" compactData="0">
  <location ref="D3:G4" firstHeaderRow="0" firstDataRow="2" firstDataCol="0"/>
  <pivotFields>
    <pivotField name="Lenders" axis="axisRow" compact="0" outline="0" multipleItemSelectionAllowed="1" showAll="0" sortType="descending">
      <items>
        <item t="default"/>
      </items>
      <autoSortScope>
        <pivotArea>
          <references>
            <reference field="4294967294">
              <x v="1"/>
            </reference>
          </references>
        </pivotArea>
      </autoSortScope>
    </pivotField>
    <pivotField name="Lender Categories" compact="0" outline="0" multipleItemSelectionAllowed="1" showAll="0">
      <items>
        <item t="default"/>
      </items>
    </pivotField>
    <pivotField name="Dealership Name" compact="0" outline="0" multipleItemSelectionAllowed="1" showAll="0">
      <items>
        <item t="default"/>
      </items>
    </pivotField>
    <pivotField name="Lender" compact="0" outline="0" multipleItemSelectionAllowed="1" showAll="0">
      <items>
        <item t="default"/>
      </items>
    </pivotField>
    <pivotField name="New" compact="0" outline="0" multipleItemSelectionAllowed="1" showAll="0">
      <items>
        <item t="default"/>
      </items>
    </pivotField>
    <pivotField name="Used" compact="0" outline="0" multipleItemSelectionAllowed="1" showAll="0">
      <items>
        <item t="default"/>
      </items>
    </pivotField>
    <pivotField name="Total Units" compact="0" outline="0" multipleItemSelectionAllowed="1" showAll="0">
      <items>
        <item t="default"/>
      </items>
    </pivotField>
    <pivotField name="F&amp;I PVR" compact="0" outline="0" multipleItemSelectionAllowed="1" showAll="0">
      <items>
        <item t="default"/>
      </items>
    </pivotField>
    <pivotField name="Total F&amp;I Gross" dataField="1" compact="0" outline="0" multipleItemSelectionAllowed="1" showAll="0">
      <items>
        <item t="default"/>
      </items>
    </pivotField>
    <pivotField name="Front PVR" compact="0" outline="0" multipleItemSelectionAllowed="1" showAll="0">
      <items>
        <item t="default"/>
      </items>
    </pivotField>
    <pivotField name="Total Front Gross" dataField="1" compact="0" outline="0" multipleItemSelectionAllowed="1" showAll="0">
      <items>
        <item t="default"/>
      </items>
    </pivotField>
    <pivotField name="Total PVR" compact="0" outline="0" multipleItemSelectionAllowed="1" showAll="0">
      <items>
        <item t="default"/>
      </items>
    </pivotField>
    <pivotField name="Total Gross" dataField="1" compact="0" outline="0" multipleItemSelectionAllowed="1" showAll="0">
      <items>
        <item t="default"/>
      </items>
    </pivotField>
    <pivotField name="Financed Pen" compact="0" outline="0" multipleItemSelectionAllowed="1" showAll="0">
      <items>
        <item t="default"/>
      </items>
    </pivotField>
    <pivotField name="VSC" compact="0" outline="0" multipleItemSelectionAllowed="1" showAll="0">
      <items>
        <item t="default"/>
      </items>
    </pivotField>
  </pivotFields>
  <rowFields>
    <field x="0"/>
  </rowFields>
  <colFields>
    <field x="-2"/>
  </colFields>
  <dataFields>
    <dataField name="SUM of Total Front Gross" fld="10" baseField="0"/>
    <dataField name="SUM of Total F&amp;I Gross" fld="8" baseField="0"/>
    <dataField name="SUM of Total Gross" fld="12" baseField="0"/>
  </dataFields>
  <pivotTableStyleInfo name="Google Sheets Pivot Table Style" showRowHeaders="1" showColHeaders="1" showLastColumn="1"/>
</pivotTableDefinition>
</file>

<file path=xl/pivotTables/pivotTable5.xml><?xml version="1.0" encoding="utf-8"?>
<pivotTableDefinition xmlns="http://schemas.openxmlformats.org/spreadsheetml/2006/main" name="Analysis - Gross" cacheId="1" dataCaption="" rowGrandTotals="0" compact="0" compactData="0">
  <location ref="A2:B69" firstHeaderRow="0" firstDataRow="1" firstDataCol="0"/>
  <pivotFields>
    <pivotField name="Lenders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Lender Categorie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ealership 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Lend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New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Used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Total Units" dataField="1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F&amp;I PV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t="default"/>
      </items>
    </pivotField>
    <pivotField name="Total F&amp;I Gros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t="default"/>
      </items>
    </pivotField>
    <pivotField name="Front PV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name="Total Front Gros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name="Total PV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Total Gros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Financed Pen" compact="0" numFmtId="9" outline="0" multipleItemSelectionAllowed="1" showAll="0">
      <items>
        <item x="0"/>
        <item x="1"/>
        <item x="2"/>
        <item x="3"/>
        <item t="default"/>
      </items>
    </pivotField>
    <pivotField name="VSC" compact="0" numFmtId="9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>
    <field x="0"/>
  </rowFields>
  <dataFields>
    <dataField name="Total Units" fld="6" baseField="0"/>
  </dataFields>
</pivotTableDefinition>
</file>

<file path=xl/pivotTables/pivotTable6.xml><?xml version="1.0" encoding="utf-8"?>
<pivotTableDefinition xmlns="http://schemas.openxmlformats.org/spreadsheetml/2006/main" name="Analysis - Gross 2" cacheId="1" dataCaption="" rowGrandTotals="0" compact="0" compactData="0">
  <location ref="D2:E69" firstHeaderRow="0" firstDataRow="1" firstDataCol="0"/>
  <pivotFields>
    <pivotField name="Lenders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Lender Categorie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ealership 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Lend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New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Used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Total Units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F&amp;I PV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t="default"/>
      </items>
    </pivotField>
    <pivotField name="Total F&amp;I Gros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t="default"/>
      </items>
    </pivotField>
    <pivotField name="Front PV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name="Total Front Gross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name="Total PV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Total Gros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Financed Pen" compact="0" numFmtId="9" outline="0" multipleItemSelectionAllowed="1" showAll="0">
      <items>
        <item x="0"/>
        <item x="1"/>
        <item x="2"/>
        <item x="3"/>
        <item t="default"/>
      </items>
    </pivotField>
    <pivotField name="VSC" compact="0" numFmtId="9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>
    <field x="0"/>
  </rowFields>
  <dataFields>
    <dataField name="Total Front Gross" fld="10" baseField="0"/>
  </dataFields>
</pivotTableDefinition>
</file>

<file path=xl/pivotTables/pivotTable7.xml><?xml version="1.0" encoding="utf-8"?>
<pivotTableDefinition xmlns="http://schemas.openxmlformats.org/spreadsheetml/2006/main" name="Analysis - Gross 3" cacheId="1" dataCaption="" rowGrandTotals="0" compact="0" compactData="0">
  <location ref="G2:H69" firstHeaderRow="0" firstDataRow="1" firstDataCol="0"/>
  <pivotFields>
    <pivotField name="Lenders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Lender Categorie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ealership 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Lend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New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Used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Total Units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F&amp;I PV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t="default"/>
      </items>
    </pivotField>
    <pivotField name="Total F&amp;I Gross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t="default"/>
      </items>
    </pivotField>
    <pivotField name="Front PV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name="Total Front Gros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name="Total PV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Total Gros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Financed Pen" compact="0" numFmtId="9" outline="0" multipleItemSelectionAllowed="1" showAll="0">
      <items>
        <item x="0"/>
        <item x="1"/>
        <item x="2"/>
        <item x="3"/>
        <item t="default"/>
      </items>
    </pivotField>
    <pivotField name="VSC" compact="0" numFmtId="9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>
    <field x="0"/>
  </rowFields>
  <dataFields>
    <dataField name="Total F&amp;I Gross" fld="8" baseField="0"/>
  </dataFields>
</pivotTableDefinition>
</file>

<file path=xl/pivotTables/pivotTable8.xml><?xml version="1.0" encoding="utf-8"?>
<pivotTableDefinition xmlns="http://schemas.openxmlformats.org/spreadsheetml/2006/main" name="Analysis - PRU" cacheId="1" dataCaption="" rowGrandTotals="0" compact="0" compactData="0">
  <location ref="A2:H69" firstHeaderRow="0" firstDataRow="2" firstDataCol="0"/>
  <pivotFields>
    <pivotField name="Lenders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Lender Categorie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ealership 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Lend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New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Used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Total Units" dataField="1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F&amp;I PVR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t="default"/>
      </items>
    </pivotField>
    <pivotField name="Total F&amp;I Gross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t="default"/>
      </items>
    </pivotField>
    <pivotField name="Front PVR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name="Total Front Gross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name="Total PVR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Total Gross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Financed Pen" compact="0" numFmtId="9" outline="0" multipleItemSelectionAllowed="1" showAll="0">
      <items>
        <item x="0"/>
        <item x="1"/>
        <item x="2"/>
        <item x="3"/>
        <item t="default"/>
      </items>
    </pivotField>
    <pivotField name="VSC" compact="0" numFmtId="9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>
    <field x="0"/>
  </rowFields>
  <colFields>
    <field x="-2"/>
  </colFields>
  <dataFields>
    <dataField name="Total Units" fld="6" baseField="0"/>
    <dataField name="Front PVR" fld="9" subtotal="average" baseField="0"/>
    <dataField name="Front Gross" fld="10" baseField="0"/>
    <dataField name="F&amp;I PVR" fld="7" subtotal="average" baseField="0"/>
    <dataField name="F&amp;I Gross" fld="8" baseField="0"/>
    <dataField name="Total PVR" fld="11" subtotal="average" baseField="0"/>
    <dataField name="Total Gross" fld="12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pivotTable" Target="../pivotTables/pivotTable4.xm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pivotTable" Target="../pivotTables/pivotTable6.xml"/><Relationship Id="rId3" Type="http://schemas.openxmlformats.org/officeDocument/2006/relationships/pivotTable" Target="../pivotTables/pivotTable7.xml"/><Relationship Id="rId4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hyperlink" Target="https://docs.google.com/spreadsheets/d/1KiBL033v1OlnD5Jy1phoUsUsp6rwiaNAzSR65Rfn6qs/edit" TargetMode="External"/><Relationship Id="rId3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75"/>
  <cols>
    <col customWidth="1" min="1" max="1" width="28.88"/>
    <col customWidth="1" min="2" max="2" width="33.13"/>
    <col customWidth="1" min="3" max="3" width="36.63"/>
    <col customWidth="1" min="4" max="4" width="7.38"/>
    <col customWidth="1" min="5" max="6" width="9.88"/>
    <col customWidth="1" min="7" max="7" width="14.13"/>
    <col customWidth="1" min="8" max="8" width="10.0"/>
    <col customWidth="1" min="9" max="9" width="13.25"/>
    <col customWidth="1" min="10" max="10" width="16.5"/>
    <col customWidth="1" min="11" max="11" width="8.0"/>
    <col customWidth="1" min="12" max="12" width="10.75"/>
    <col customWidth="1" min="13" max="13" width="13.38"/>
    <col customWidth="1" min="14" max="14" width="14.38"/>
    <col customWidth="1" min="15" max="15" width="11.25"/>
    <col customWidth="1" min="16" max="16" width="14.25"/>
    <col customWidth="1" min="17" max="17" width="16.5"/>
    <col customWidth="1" min="18" max="18" width="13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2" t="s">
        <v>1</v>
      </c>
      <c r="N1" s="1"/>
      <c r="O1" s="1"/>
      <c r="P1" s="1"/>
      <c r="Q1" s="1"/>
      <c r="R1" s="1"/>
    </row>
    <row r="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>
      <c r="A3" s="6" t="s">
        <v>18</v>
      </c>
      <c r="B3" s="6" t="s">
        <v>19</v>
      </c>
      <c r="C3" s="6"/>
      <c r="D3" s="6" t="s">
        <v>20</v>
      </c>
      <c r="E3" s="7">
        <v>110.0</v>
      </c>
      <c r="F3" s="8">
        <v>3774461.87</v>
      </c>
      <c r="G3" s="8">
        <v>34313.29</v>
      </c>
      <c r="H3" s="8">
        <v>62299.47</v>
      </c>
      <c r="I3" s="8">
        <v>566.36</v>
      </c>
      <c r="J3" s="8">
        <v>75.33</v>
      </c>
      <c r="K3" s="9">
        <v>0.0721</v>
      </c>
      <c r="L3" s="7">
        <v>1.65</v>
      </c>
      <c r="M3" s="9">
        <v>0.004</v>
      </c>
      <c r="N3" s="9">
        <v>0.003</v>
      </c>
      <c r="O3" s="7">
        <v>0.0</v>
      </c>
      <c r="P3" s="8">
        <v>2934.06</v>
      </c>
      <c r="Q3" s="8">
        <v>322746.47</v>
      </c>
      <c r="R3" s="8">
        <v>243554.73</v>
      </c>
    </row>
    <row r="4">
      <c r="A4" s="6" t="s">
        <v>21</v>
      </c>
      <c r="B4" s="6" t="s">
        <v>22</v>
      </c>
      <c r="C4" s="6"/>
      <c r="D4" s="6" t="s">
        <v>20</v>
      </c>
      <c r="E4" s="7">
        <v>17.0</v>
      </c>
      <c r="F4" s="8">
        <v>841494.05</v>
      </c>
      <c r="G4" s="8">
        <v>49499.65</v>
      </c>
      <c r="H4" s="8">
        <v>32587.45</v>
      </c>
      <c r="I4" s="8">
        <v>1916.91</v>
      </c>
      <c r="J4" s="8">
        <v>81.18</v>
      </c>
      <c r="K4" s="9">
        <v>0.057</v>
      </c>
      <c r="L4" s="7">
        <v>1.67</v>
      </c>
      <c r="M4" s="9">
        <v>0.001</v>
      </c>
      <c r="N4" s="9">
        <v>0.001</v>
      </c>
      <c r="O4" s="7">
        <v>0.0</v>
      </c>
      <c r="P4" s="8">
        <v>3700.85</v>
      </c>
      <c r="Q4" s="8">
        <v>62914.45</v>
      </c>
      <c r="R4" s="8">
        <v>11615.34</v>
      </c>
    </row>
    <row r="5">
      <c r="A5" s="6" t="s">
        <v>18</v>
      </c>
      <c r="B5" s="6" t="s">
        <v>22</v>
      </c>
      <c r="C5" s="6"/>
      <c r="D5" s="6" t="s">
        <v>20</v>
      </c>
      <c r="E5" s="7">
        <v>4.0</v>
      </c>
      <c r="F5" s="8">
        <v>184075.93</v>
      </c>
      <c r="G5" s="8">
        <v>46018.98</v>
      </c>
      <c r="H5" s="8">
        <v>4270.37</v>
      </c>
      <c r="I5" s="8">
        <v>1067.59</v>
      </c>
      <c r="J5" s="8">
        <v>81.75</v>
      </c>
      <c r="K5" s="9">
        <v>0.0518</v>
      </c>
      <c r="L5" s="7">
        <v>2.11</v>
      </c>
      <c r="M5" s="9">
        <v>0.0</v>
      </c>
      <c r="N5" s="9">
        <v>0.0</v>
      </c>
      <c r="O5" s="7">
        <v>0.0</v>
      </c>
      <c r="P5" s="8">
        <v>2199.59</v>
      </c>
      <c r="Q5" s="8">
        <v>8798.37</v>
      </c>
      <c r="R5" s="8">
        <v>1708.5</v>
      </c>
    </row>
    <row r="6">
      <c r="A6" s="6" t="s">
        <v>23</v>
      </c>
      <c r="B6" s="6" t="s">
        <v>22</v>
      </c>
      <c r="C6" s="6"/>
      <c r="D6" s="6" t="s">
        <v>20</v>
      </c>
      <c r="E6" s="7">
        <v>2.0</v>
      </c>
      <c r="F6" s="8">
        <v>109165.79</v>
      </c>
      <c r="G6" s="8">
        <v>54582.9</v>
      </c>
      <c r="H6" s="8">
        <v>8233.04</v>
      </c>
      <c r="I6" s="8">
        <v>4116.52</v>
      </c>
      <c r="J6" s="8">
        <v>84.0</v>
      </c>
      <c r="K6" s="9">
        <v>0.065</v>
      </c>
      <c r="L6" s="7">
        <v>2.0</v>
      </c>
      <c r="M6" s="9">
        <v>0.0</v>
      </c>
      <c r="N6" s="9">
        <v>0.0</v>
      </c>
      <c r="O6" s="7">
        <v>0.0</v>
      </c>
      <c r="P6" s="8">
        <v>6706.52</v>
      </c>
      <c r="Q6" s="8">
        <v>13413.04</v>
      </c>
      <c r="R6" s="8">
        <v>15957.82</v>
      </c>
    </row>
    <row r="7">
      <c r="A7" s="6" t="s">
        <v>24</v>
      </c>
      <c r="B7" s="6" t="s">
        <v>22</v>
      </c>
      <c r="C7" s="6"/>
      <c r="D7" s="6" t="s">
        <v>20</v>
      </c>
      <c r="E7" s="7">
        <v>5.0</v>
      </c>
      <c r="F7" s="8">
        <v>82817.39</v>
      </c>
      <c r="G7" s="8">
        <v>16563.48</v>
      </c>
      <c r="H7" s="8">
        <v>1820.35</v>
      </c>
      <c r="I7" s="8">
        <v>364.07</v>
      </c>
      <c r="J7" s="8">
        <v>55.2</v>
      </c>
      <c r="K7" s="9">
        <v>0.0439</v>
      </c>
      <c r="L7" s="7">
        <v>1.35</v>
      </c>
      <c r="M7" s="9">
        <v>0.0</v>
      </c>
      <c r="N7" s="9">
        <v>0.0</v>
      </c>
      <c r="O7" s="7">
        <v>0.0</v>
      </c>
      <c r="P7" s="8">
        <v>1784.17</v>
      </c>
      <c r="Q7" s="8">
        <v>8920.85</v>
      </c>
      <c r="R7" s="8">
        <v>6703.41</v>
      </c>
    </row>
    <row r="8">
      <c r="A8" s="6" t="s">
        <v>25</v>
      </c>
      <c r="B8" s="6" t="s">
        <v>26</v>
      </c>
      <c r="C8" s="6"/>
      <c r="D8" s="6" t="s">
        <v>27</v>
      </c>
      <c r="E8" s="7">
        <v>2.0</v>
      </c>
      <c r="F8" s="8">
        <v>66434.85</v>
      </c>
      <c r="G8" s="8">
        <v>22144.95</v>
      </c>
      <c r="H8" s="8">
        <v>918.9</v>
      </c>
      <c r="I8" s="8">
        <v>459.45</v>
      </c>
      <c r="J8" s="8">
        <v>52.33</v>
      </c>
      <c r="K8" s="9">
        <v>0.0425</v>
      </c>
      <c r="L8" s="7">
        <v>4.25</v>
      </c>
      <c r="M8" s="9">
        <v>0.0</v>
      </c>
      <c r="N8" s="9">
        <v>0.0</v>
      </c>
      <c r="O8" s="7">
        <v>1.0</v>
      </c>
      <c r="P8" s="8">
        <v>1791.63</v>
      </c>
      <c r="Q8" s="8">
        <v>5374.9</v>
      </c>
      <c r="R8" s="8">
        <v>8346.24</v>
      </c>
    </row>
    <row r="9">
      <c r="A9" s="6" t="s">
        <v>28</v>
      </c>
      <c r="B9" s="6" t="s">
        <v>26</v>
      </c>
      <c r="C9" s="6"/>
      <c r="D9" s="6" t="s">
        <v>27</v>
      </c>
      <c r="E9" s="7">
        <v>1.0</v>
      </c>
      <c r="F9" s="8">
        <v>22559.0</v>
      </c>
      <c r="G9" s="8">
        <v>22559.0</v>
      </c>
      <c r="H9" s="8">
        <v>338.38</v>
      </c>
      <c r="I9" s="8">
        <v>338.38</v>
      </c>
      <c r="J9" s="8">
        <v>72.0</v>
      </c>
      <c r="K9" s="9">
        <v>0.0535</v>
      </c>
      <c r="L9" s="7">
        <v>0.0</v>
      </c>
      <c r="M9" s="9">
        <v>0.0</v>
      </c>
      <c r="N9" s="9">
        <v>0.0</v>
      </c>
      <c r="O9" s="7">
        <v>0.0</v>
      </c>
      <c r="P9" s="8">
        <v>1095.38</v>
      </c>
      <c r="Q9" s="8">
        <v>1095.38</v>
      </c>
      <c r="R9" s="8">
        <v>205301.04</v>
      </c>
    </row>
    <row r="10">
      <c r="A10" s="6" t="s">
        <v>29</v>
      </c>
      <c r="B10" s="6" t="s">
        <v>30</v>
      </c>
      <c r="C10" s="6"/>
      <c r="D10" s="6" t="s">
        <v>31</v>
      </c>
      <c r="E10" s="7">
        <v>152.0</v>
      </c>
      <c r="F10" s="8">
        <v>3982597.87</v>
      </c>
      <c r="G10" s="8">
        <v>26201.3</v>
      </c>
      <c r="H10" s="8">
        <v>152031.74</v>
      </c>
      <c r="I10" s="8">
        <v>1000.21</v>
      </c>
      <c r="J10" s="8">
        <v>71.45</v>
      </c>
      <c r="K10" s="9">
        <v>0.1056</v>
      </c>
      <c r="L10" s="7">
        <v>1.37</v>
      </c>
      <c r="M10" s="9">
        <v>0.005</v>
      </c>
      <c r="N10" s="9">
        <v>0.004</v>
      </c>
      <c r="O10" s="7">
        <v>0.0</v>
      </c>
      <c r="P10" s="8">
        <v>2740.25</v>
      </c>
      <c r="Q10" s="8">
        <v>416517.3</v>
      </c>
      <c r="R10" s="8">
        <v>3533.25</v>
      </c>
    </row>
    <row r="11">
      <c r="A11" s="6" t="s">
        <v>18</v>
      </c>
      <c r="B11" s="6" t="s">
        <v>30</v>
      </c>
      <c r="C11" s="6"/>
      <c r="D11" s="6" t="s">
        <v>20</v>
      </c>
      <c r="E11" s="7">
        <v>89.0</v>
      </c>
      <c r="F11" s="8">
        <v>3388449.17</v>
      </c>
      <c r="G11" s="8">
        <v>38072.46</v>
      </c>
      <c r="H11" s="8">
        <v>88260.33</v>
      </c>
      <c r="I11" s="8">
        <v>991.69</v>
      </c>
      <c r="J11" s="8">
        <v>75.07</v>
      </c>
      <c r="K11" s="9">
        <v>0.1071</v>
      </c>
      <c r="L11" s="7">
        <v>1.42</v>
      </c>
      <c r="M11" s="9">
        <v>0.003</v>
      </c>
      <c r="N11" s="9">
        <v>0.003</v>
      </c>
      <c r="O11" s="7">
        <v>0.0</v>
      </c>
      <c r="P11" s="8">
        <v>3407.06</v>
      </c>
      <c r="Q11" s="8">
        <v>303228.33</v>
      </c>
      <c r="R11" s="8">
        <v>89272.43</v>
      </c>
    </row>
    <row r="12">
      <c r="A12" s="6" t="s">
        <v>32</v>
      </c>
      <c r="B12" s="6" t="s">
        <v>30</v>
      </c>
      <c r="C12" s="6"/>
      <c r="D12" s="6" t="s">
        <v>33</v>
      </c>
      <c r="E12" s="7">
        <v>115.0</v>
      </c>
      <c r="F12" s="8">
        <v>3318462.7</v>
      </c>
      <c r="G12" s="8">
        <v>28856.2</v>
      </c>
      <c r="H12" s="8">
        <v>126274.8</v>
      </c>
      <c r="I12" s="8">
        <v>1098.04</v>
      </c>
      <c r="J12" s="8">
        <v>71.89</v>
      </c>
      <c r="K12" s="9">
        <v>0.1119</v>
      </c>
      <c r="L12" s="7">
        <v>2.13</v>
      </c>
      <c r="M12" s="9">
        <v>0.004</v>
      </c>
      <c r="N12" s="9">
        <v>0.003</v>
      </c>
      <c r="O12" s="7">
        <v>0.0</v>
      </c>
      <c r="P12" s="8">
        <v>2099.32</v>
      </c>
      <c r="Q12" s="8">
        <v>241421.8</v>
      </c>
      <c r="R12" s="8">
        <v>162679.17</v>
      </c>
    </row>
    <row r="13">
      <c r="A13" s="6" t="s">
        <v>34</v>
      </c>
      <c r="B13" s="6" t="s">
        <v>30</v>
      </c>
      <c r="C13" s="6"/>
      <c r="D13" s="6" t="s">
        <v>20</v>
      </c>
      <c r="E13" s="7">
        <v>99.0</v>
      </c>
      <c r="F13" s="8">
        <v>2872257.34</v>
      </c>
      <c r="G13" s="8">
        <v>29012.7</v>
      </c>
      <c r="H13" s="8">
        <v>98963.3</v>
      </c>
      <c r="I13" s="8">
        <v>999.63</v>
      </c>
      <c r="J13" s="8">
        <v>71.52</v>
      </c>
      <c r="K13" s="9">
        <v>0.1068</v>
      </c>
      <c r="L13" s="7">
        <v>1.39</v>
      </c>
      <c r="M13" s="9">
        <v>0.003</v>
      </c>
      <c r="N13" s="9">
        <v>0.003</v>
      </c>
      <c r="O13" s="7">
        <v>0.0</v>
      </c>
      <c r="P13" s="8">
        <v>3006.96</v>
      </c>
      <c r="Q13" s="8">
        <v>297689.2</v>
      </c>
      <c r="R13" s="8">
        <v>4719.0</v>
      </c>
    </row>
    <row r="14">
      <c r="A14" s="6" t="s">
        <v>35</v>
      </c>
      <c r="B14" s="6" t="s">
        <v>30</v>
      </c>
      <c r="C14" s="6"/>
      <c r="D14" s="6" t="s">
        <v>31</v>
      </c>
      <c r="E14" s="7">
        <v>95.0</v>
      </c>
      <c r="F14" s="8">
        <v>2744232.98</v>
      </c>
      <c r="G14" s="8">
        <v>28886.66</v>
      </c>
      <c r="H14" s="8">
        <v>108155.84</v>
      </c>
      <c r="I14" s="8">
        <v>1138.48</v>
      </c>
      <c r="J14" s="8">
        <v>73.36</v>
      </c>
      <c r="K14" s="9">
        <v>0.1039</v>
      </c>
      <c r="L14" s="7">
        <v>2.69</v>
      </c>
      <c r="M14" s="9">
        <v>0.003</v>
      </c>
      <c r="N14" s="9">
        <v>0.003</v>
      </c>
      <c r="O14" s="7">
        <v>0.0</v>
      </c>
      <c r="P14" s="8">
        <v>2980.62</v>
      </c>
      <c r="Q14" s="8">
        <v>283158.49</v>
      </c>
      <c r="R14" s="8">
        <v>17619.95</v>
      </c>
    </row>
    <row r="15">
      <c r="A15" s="6" t="s">
        <v>36</v>
      </c>
      <c r="B15" s="6" t="s">
        <v>30</v>
      </c>
      <c r="C15" s="6"/>
      <c r="D15" s="6" t="s">
        <v>33</v>
      </c>
      <c r="E15" s="7">
        <v>85.0</v>
      </c>
      <c r="F15" s="8">
        <v>2533214.5</v>
      </c>
      <c r="G15" s="8">
        <v>29802.52</v>
      </c>
      <c r="H15" s="8">
        <v>104283.84</v>
      </c>
      <c r="I15" s="8">
        <v>1226.87</v>
      </c>
      <c r="J15" s="8">
        <v>72.92</v>
      </c>
      <c r="K15" s="9">
        <v>0.0858</v>
      </c>
      <c r="L15" s="7">
        <v>1.5</v>
      </c>
      <c r="M15" s="9">
        <v>0.003</v>
      </c>
      <c r="N15" s="9">
        <v>0.002</v>
      </c>
      <c r="O15" s="7">
        <v>0.0</v>
      </c>
      <c r="P15" s="8">
        <v>3184.05</v>
      </c>
      <c r="Q15" s="8">
        <v>270643.84</v>
      </c>
      <c r="R15" s="8">
        <v>8831.63</v>
      </c>
    </row>
    <row r="16">
      <c r="A16" s="6" t="s">
        <v>37</v>
      </c>
      <c r="B16" s="6" t="s">
        <v>30</v>
      </c>
      <c r="C16" s="6"/>
      <c r="D16" s="6" t="s">
        <v>31</v>
      </c>
      <c r="E16" s="7">
        <v>74.0</v>
      </c>
      <c r="F16" s="8">
        <v>2267275.18</v>
      </c>
      <c r="G16" s="8">
        <v>30638.85</v>
      </c>
      <c r="H16" s="8">
        <v>88522.3</v>
      </c>
      <c r="I16" s="8">
        <v>1196.25</v>
      </c>
      <c r="J16" s="8">
        <v>73.18</v>
      </c>
      <c r="K16" s="9">
        <v>0.1116</v>
      </c>
      <c r="L16" s="7">
        <v>2.29</v>
      </c>
      <c r="M16" s="9">
        <v>0.003</v>
      </c>
      <c r="N16" s="9">
        <v>0.002</v>
      </c>
      <c r="O16" s="7">
        <v>0.0</v>
      </c>
      <c r="P16" s="8">
        <v>3291.28</v>
      </c>
      <c r="Q16" s="8">
        <v>243554.73</v>
      </c>
      <c r="R16" s="8">
        <v>19783.73</v>
      </c>
    </row>
    <row r="17">
      <c r="A17" s="6" t="s">
        <v>38</v>
      </c>
      <c r="B17" s="6" t="s">
        <v>30</v>
      </c>
      <c r="C17" s="6"/>
      <c r="D17" s="6" t="s">
        <v>33</v>
      </c>
      <c r="E17" s="7">
        <v>91.0</v>
      </c>
      <c r="F17" s="8">
        <v>2193698.76</v>
      </c>
      <c r="G17" s="8">
        <v>24106.58</v>
      </c>
      <c r="H17" s="8">
        <v>90085.86</v>
      </c>
      <c r="I17" s="8">
        <v>989.95</v>
      </c>
      <c r="J17" s="8">
        <v>70.95</v>
      </c>
      <c r="K17" s="9">
        <v>0.0972</v>
      </c>
      <c r="L17" s="7">
        <v>1.88</v>
      </c>
      <c r="M17" s="9">
        <v>0.003</v>
      </c>
      <c r="N17" s="9">
        <v>0.003</v>
      </c>
      <c r="O17" s="7">
        <v>0.0</v>
      </c>
      <c r="P17" s="8">
        <v>3109.44</v>
      </c>
      <c r="Q17" s="8">
        <v>282958.86</v>
      </c>
      <c r="R17" s="8">
        <v>34404.0</v>
      </c>
    </row>
    <row r="18">
      <c r="A18" s="6" t="s">
        <v>21</v>
      </c>
      <c r="B18" s="6" t="s">
        <v>30</v>
      </c>
      <c r="C18" s="6"/>
      <c r="D18" s="6" t="s">
        <v>20</v>
      </c>
      <c r="E18" s="7">
        <v>59.0</v>
      </c>
      <c r="F18" s="8">
        <v>2189559.93</v>
      </c>
      <c r="G18" s="8">
        <v>37111.19</v>
      </c>
      <c r="H18" s="8">
        <v>83014.62</v>
      </c>
      <c r="I18" s="8">
        <v>1407.03</v>
      </c>
      <c r="J18" s="8">
        <v>74.08</v>
      </c>
      <c r="K18" s="9">
        <v>0.0915</v>
      </c>
      <c r="L18" s="7">
        <v>2.05</v>
      </c>
      <c r="M18" s="9">
        <v>0.002</v>
      </c>
      <c r="N18" s="9">
        <v>0.002</v>
      </c>
      <c r="O18" s="7">
        <v>0.0</v>
      </c>
      <c r="P18" s="8">
        <v>3179.89</v>
      </c>
      <c r="Q18" s="8">
        <v>187613.62</v>
      </c>
      <c r="R18" s="8">
        <v>77471.05</v>
      </c>
    </row>
    <row r="19">
      <c r="A19" s="6" t="s">
        <v>39</v>
      </c>
      <c r="B19" s="6" t="s">
        <v>30</v>
      </c>
      <c r="C19" s="6"/>
      <c r="D19" s="6" t="s">
        <v>20</v>
      </c>
      <c r="E19" s="7">
        <v>49.0</v>
      </c>
      <c r="F19" s="8">
        <v>1902283.26</v>
      </c>
      <c r="G19" s="8">
        <v>38822.11</v>
      </c>
      <c r="H19" s="8">
        <v>64171.44</v>
      </c>
      <c r="I19" s="8">
        <v>1309.62</v>
      </c>
      <c r="J19" s="8">
        <v>75.12</v>
      </c>
      <c r="K19" s="9">
        <v>0.0938</v>
      </c>
      <c r="L19" s="7">
        <v>1.27</v>
      </c>
      <c r="M19" s="9">
        <v>0.002</v>
      </c>
      <c r="N19" s="9">
        <v>0.001</v>
      </c>
      <c r="O19" s="7">
        <v>0.0</v>
      </c>
      <c r="P19" s="8">
        <v>2342.83</v>
      </c>
      <c r="Q19" s="8">
        <v>114798.44</v>
      </c>
      <c r="R19" s="8">
        <v>35985.81</v>
      </c>
    </row>
    <row r="20">
      <c r="A20" s="6" t="s">
        <v>40</v>
      </c>
      <c r="B20" s="6" t="s">
        <v>30</v>
      </c>
      <c r="C20" s="6"/>
      <c r="D20" s="6" t="s">
        <v>20</v>
      </c>
      <c r="E20" s="7">
        <v>41.0</v>
      </c>
      <c r="F20" s="8">
        <v>1619832.02</v>
      </c>
      <c r="G20" s="8">
        <v>39508.1</v>
      </c>
      <c r="H20" s="8">
        <v>65876.33</v>
      </c>
      <c r="I20" s="8">
        <v>1606.74</v>
      </c>
      <c r="J20" s="8">
        <v>73.46</v>
      </c>
      <c r="K20" s="9">
        <v>0.0991</v>
      </c>
      <c r="L20" s="7">
        <v>4.41</v>
      </c>
      <c r="M20" s="9">
        <v>0.001</v>
      </c>
      <c r="N20" s="9">
        <v>0.001</v>
      </c>
      <c r="O20" s="7">
        <v>0.0</v>
      </c>
      <c r="P20" s="8">
        <v>2768.45</v>
      </c>
      <c r="Q20" s="8">
        <v>113506.33</v>
      </c>
      <c r="R20" s="8">
        <v>40177.66</v>
      </c>
    </row>
    <row r="21">
      <c r="A21" s="6" t="s">
        <v>41</v>
      </c>
      <c r="B21" s="6" t="s">
        <v>30</v>
      </c>
      <c r="C21" s="6"/>
      <c r="D21" s="6" t="s">
        <v>20</v>
      </c>
      <c r="E21" s="7">
        <v>51.0</v>
      </c>
      <c r="F21" s="8">
        <v>1592331.66</v>
      </c>
      <c r="G21" s="8">
        <v>31222.19</v>
      </c>
      <c r="H21" s="8">
        <v>71093.27</v>
      </c>
      <c r="I21" s="8">
        <v>1393.99</v>
      </c>
      <c r="J21" s="8">
        <v>71.47</v>
      </c>
      <c r="K21" s="9">
        <v>0.1099</v>
      </c>
      <c r="L21" s="7">
        <v>1.88</v>
      </c>
      <c r="M21" s="9">
        <v>0.002</v>
      </c>
      <c r="N21" s="9">
        <v>0.002</v>
      </c>
      <c r="O21" s="7">
        <v>0.0</v>
      </c>
      <c r="P21" s="8">
        <v>3012.09</v>
      </c>
      <c r="Q21" s="8">
        <v>153616.76</v>
      </c>
      <c r="R21" s="8">
        <v>11596.88</v>
      </c>
    </row>
    <row r="22">
      <c r="A22" s="6" t="s">
        <v>41</v>
      </c>
      <c r="B22" s="6" t="s">
        <v>30</v>
      </c>
      <c r="C22" s="6"/>
      <c r="D22" s="6" t="s">
        <v>20</v>
      </c>
      <c r="E22" s="7">
        <v>47.0</v>
      </c>
      <c r="F22" s="8">
        <v>1545569.9</v>
      </c>
      <c r="G22" s="8">
        <v>32884.47</v>
      </c>
      <c r="H22" s="8">
        <v>77977.72</v>
      </c>
      <c r="I22" s="8">
        <v>1659.1</v>
      </c>
      <c r="J22" s="8">
        <v>73.15</v>
      </c>
      <c r="K22" s="9">
        <v>0.0961</v>
      </c>
      <c r="L22" s="7">
        <v>2.47</v>
      </c>
      <c r="M22" s="9">
        <v>0.002</v>
      </c>
      <c r="N22" s="9">
        <v>0.001</v>
      </c>
      <c r="O22" s="7">
        <v>0.0</v>
      </c>
      <c r="P22" s="8">
        <v>3063.65</v>
      </c>
      <c r="Q22" s="8">
        <v>143991.72</v>
      </c>
      <c r="R22" s="8">
        <v>14738.3</v>
      </c>
    </row>
    <row r="23">
      <c r="A23" s="6" t="s">
        <v>42</v>
      </c>
      <c r="B23" s="6" t="s">
        <v>30</v>
      </c>
      <c r="C23" s="6"/>
      <c r="D23" s="6" t="s">
        <v>20</v>
      </c>
      <c r="E23" s="7">
        <v>37.0</v>
      </c>
      <c r="F23" s="8">
        <v>1545276.99</v>
      </c>
      <c r="G23" s="8">
        <v>41764.24</v>
      </c>
      <c r="H23" s="8">
        <v>49768.44</v>
      </c>
      <c r="I23" s="8">
        <v>1345.09</v>
      </c>
      <c r="J23" s="8">
        <v>74.11</v>
      </c>
      <c r="K23" s="9">
        <v>0.1007</v>
      </c>
      <c r="L23" s="7">
        <v>2.97</v>
      </c>
      <c r="M23" s="9">
        <v>0.001</v>
      </c>
      <c r="N23" s="9">
        <v>0.001</v>
      </c>
      <c r="O23" s="7">
        <v>0.0</v>
      </c>
      <c r="P23" s="8">
        <v>3357.51</v>
      </c>
      <c r="Q23" s="8">
        <v>124227.89</v>
      </c>
      <c r="R23" s="8">
        <v>37493.82</v>
      </c>
    </row>
    <row r="24">
      <c r="A24" s="6" t="s">
        <v>43</v>
      </c>
      <c r="B24" s="6" t="s">
        <v>30</v>
      </c>
      <c r="C24" s="6"/>
      <c r="D24" s="6" t="s">
        <v>27</v>
      </c>
      <c r="E24" s="7">
        <v>53.0</v>
      </c>
      <c r="F24" s="8">
        <v>1515786.6</v>
      </c>
      <c r="G24" s="8">
        <v>28599.75</v>
      </c>
      <c r="H24" s="8">
        <v>73534.6</v>
      </c>
      <c r="I24" s="8">
        <v>1387.45</v>
      </c>
      <c r="J24" s="8">
        <v>74.38</v>
      </c>
      <c r="K24" s="9">
        <v>0.1182</v>
      </c>
      <c r="L24" s="7">
        <v>1.99</v>
      </c>
      <c r="M24" s="9">
        <v>0.002</v>
      </c>
      <c r="N24" s="9">
        <v>0.002</v>
      </c>
      <c r="O24" s="7">
        <v>0.0</v>
      </c>
      <c r="P24" s="8">
        <v>4690.26</v>
      </c>
      <c r="Q24" s="8">
        <v>248583.6</v>
      </c>
      <c r="R24" s="8">
        <v>58616.69</v>
      </c>
    </row>
    <row r="25">
      <c r="A25" s="6" t="s">
        <v>44</v>
      </c>
      <c r="B25" s="6" t="s">
        <v>30</v>
      </c>
      <c r="C25" s="6"/>
      <c r="D25" s="6" t="s">
        <v>20</v>
      </c>
      <c r="E25" s="7">
        <v>46.0</v>
      </c>
      <c r="F25" s="8">
        <v>1431429.43</v>
      </c>
      <c r="G25" s="8">
        <v>31118.03</v>
      </c>
      <c r="H25" s="8">
        <v>67223.17</v>
      </c>
      <c r="I25" s="8">
        <v>1461.37</v>
      </c>
      <c r="J25" s="8">
        <v>74.09</v>
      </c>
      <c r="K25" s="9">
        <v>0.1035</v>
      </c>
      <c r="L25" s="7">
        <v>1.92</v>
      </c>
      <c r="M25" s="9">
        <v>0.002</v>
      </c>
      <c r="N25" s="9">
        <v>0.001</v>
      </c>
      <c r="O25" s="7">
        <v>0.0</v>
      </c>
      <c r="P25" s="8">
        <v>3536.5</v>
      </c>
      <c r="Q25" s="8">
        <v>162679.17</v>
      </c>
      <c r="R25" s="8">
        <v>30208.05</v>
      </c>
    </row>
    <row r="26">
      <c r="A26" s="6" t="s">
        <v>45</v>
      </c>
      <c r="B26" s="6" t="s">
        <v>30</v>
      </c>
      <c r="C26" s="6"/>
      <c r="D26" s="6" t="s">
        <v>27</v>
      </c>
      <c r="E26" s="7">
        <v>51.0</v>
      </c>
      <c r="F26" s="8">
        <v>1227728.45</v>
      </c>
      <c r="G26" s="8">
        <v>24073.11</v>
      </c>
      <c r="H26" s="8">
        <v>45166.93</v>
      </c>
      <c r="I26" s="8">
        <v>885.63</v>
      </c>
      <c r="J26" s="8">
        <v>72.24</v>
      </c>
      <c r="K26" s="9">
        <v>0.1249</v>
      </c>
      <c r="L26" s="7">
        <v>1.75</v>
      </c>
      <c r="M26" s="9">
        <v>0.002</v>
      </c>
      <c r="N26" s="9">
        <v>0.002</v>
      </c>
      <c r="O26" s="7">
        <v>0.0</v>
      </c>
      <c r="P26" s="8">
        <v>2655.03</v>
      </c>
      <c r="Q26" s="8">
        <v>135406.49</v>
      </c>
      <c r="R26" s="8">
        <v>5483.0</v>
      </c>
    </row>
    <row r="27">
      <c r="A27" s="6" t="s">
        <v>46</v>
      </c>
      <c r="B27" s="6" t="s">
        <v>30</v>
      </c>
      <c r="C27" s="6"/>
      <c r="D27" s="6" t="s">
        <v>31</v>
      </c>
      <c r="E27" s="7">
        <v>47.0</v>
      </c>
      <c r="F27" s="8">
        <v>1094877.42</v>
      </c>
      <c r="G27" s="8">
        <v>23295.26</v>
      </c>
      <c r="H27" s="8">
        <v>34580.56</v>
      </c>
      <c r="I27" s="8">
        <v>735.76</v>
      </c>
      <c r="J27" s="8">
        <v>70.66</v>
      </c>
      <c r="K27" s="9">
        <v>0.1112</v>
      </c>
      <c r="L27" s="7">
        <v>1.99</v>
      </c>
      <c r="M27" s="9">
        <v>0.002</v>
      </c>
      <c r="N27" s="9">
        <v>0.001</v>
      </c>
      <c r="O27" s="7">
        <v>0.0</v>
      </c>
      <c r="P27" s="8">
        <v>1810.93</v>
      </c>
      <c r="Q27" s="8">
        <v>85113.56</v>
      </c>
      <c r="R27" s="8">
        <v>40242.12</v>
      </c>
    </row>
    <row r="28">
      <c r="A28" s="6" t="s">
        <v>47</v>
      </c>
      <c r="B28" s="6" t="s">
        <v>30</v>
      </c>
      <c r="C28" s="6"/>
      <c r="D28" s="6" t="s">
        <v>20</v>
      </c>
      <c r="E28" s="7">
        <v>42.0</v>
      </c>
      <c r="F28" s="8">
        <v>1021788.54</v>
      </c>
      <c r="G28" s="8">
        <v>24328.3</v>
      </c>
      <c r="H28" s="8">
        <v>42661.27</v>
      </c>
      <c r="I28" s="8">
        <v>1015.74</v>
      </c>
      <c r="J28" s="8">
        <v>71.43</v>
      </c>
      <c r="K28" s="9">
        <v>0.1113</v>
      </c>
      <c r="L28" s="7">
        <v>1.6</v>
      </c>
      <c r="M28" s="9">
        <v>0.001</v>
      </c>
      <c r="N28" s="9">
        <v>0.001</v>
      </c>
      <c r="O28" s="7">
        <v>0.0</v>
      </c>
      <c r="P28" s="8">
        <v>2591.32</v>
      </c>
      <c r="Q28" s="8">
        <v>108835.27</v>
      </c>
      <c r="R28" s="8">
        <v>290864.02</v>
      </c>
    </row>
    <row r="29">
      <c r="A29" s="6" t="s">
        <v>48</v>
      </c>
      <c r="B29" s="6" t="s">
        <v>30</v>
      </c>
      <c r="C29" s="6"/>
      <c r="D29" s="6" t="s">
        <v>49</v>
      </c>
      <c r="E29" s="7">
        <v>37.0</v>
      </c>
      <c r="F29" s="8">
        <v>996089.29</v>
      </c>
      <c r="G29" s="8">
        <v>26921.33</v>
      </c>
      <c r="H29" s="8">
        <v>42262.49</v>
      </c>
      <c r="I29" s="8">
        <v>1142.23</v>
      </c>
      <c r="J29" s="8">
        <v>69.41</v>
      </c>
      <c r="K29" s="9">
        <v>0.0938</v>
      </c>
      <c r="L29" s="7">
        <v>1.91</v>
      </c>
      <c r="M29" s="9">
        <v>0.001</v>
      </c>
      <c r="N29" s="9">
        <v>0.001</v>
      </c>
      <c r="O29" s="7">
        <v>0.0</v>
      </c>
      <c r="P29" s="8">
        <v>2226.8</v>
      </c>
      <c r="Q29" s="8">
        <v>82391.49</v>
      </c>
      <c r="R29" s="8">
        <v>25408.97</v>
      </c>
    </row>
    <row r="30">
      <c r="A30" s="6" t="s">
        <v>50</v>
      </c>
      <c r="B30" s="6" t="s">
        <v>30</v>
      </c>
      <c r="C30" s="6"/>
      <c r="D30" s="6" t="s">
        <v>20</v>
      </c>
      <c r="E30" s="7">
        <v>40.0</v>
      </c>
      <c r="F30" s="8">
        <v>990325.06</v>
      </c>
      <c r="G30" s="8">
        <v>24758.13</v>
      </c>
      <c r="H30" s="8">
        <v>43950.49</v>
      </c>
      <c r="I30" s="8">
        <v>1098.76</v>
      </c>
      <c r="J30" s="8">
        <v>73.13</v>
      </c>
      <c r="K30" s="9">
        <v>0.1139</v>
      </c>
      <c r="L30" s="7">
        <v>1.65</v>
      </c>
      <c r="M30" s="9">
        <v>0.001</v>
      </c>
      <c r="N30" s="9">
        <v>0.001</v>
      </c>
      <c r="O30" s="7">
        <v>0.0</v>
      </c>
      <c r="P30" s="8">
        <v>3120.84</v>
      </c>
      <c r="Q30" s="8">
        <v>124833.49</v>
      </c>
      <c r="R30" s="8">
        <v>6558.9</v>
      </c>
    </row>
    <row r="31">
      <c r="A31" s="6" t="s">
        <v>51</v>
      </c>
      <c r="B31" s="6" t="s">
        <v>30</v>
      </c>
      <c r="C31" s="6"/>
      <c r="D31" s="6" t="s">
        <v>31</v>
      </c>
      <c r="E31" s="7">
        <v>36.0</v>
      </c>
      <c r="F31" s="8">
        <v>988383.71</v>
      </c>
      <c r="G31" s="8">
        <v>27455.1</v>
      </c>
      <c r="H31" s="8">
        <v>45804.78</v>
      </c>
      <c r="I31" s="8">
        <v>1272.36</v>
      </c>
      <c r="J31" s="8">
        <v>72.25</v>
      </c>
      <c r="K31" s="9">
        <v>0.1218</v>
      </c>
      <c r="L31" s="7">
        <v>1.81</v>
      </c>
      <c r="M31" s="9">
        <v>0.001</v>
      </c>
      <c r="N31" s="9">
        <v>0.001</v>
      </c>
      <c r="O31" s="7">
        <v>0.0</v>
      </c>
      <c r="P31" s="8">
        <v>2708.8</v>
      </c>
      <c r="Q31" s="8">
        <v>97516.78</v>
      </c>
      <c r="R31" s="8">
        <v>63922.2</v>
      </c>
    </row>
    <row r="32">
      <c r="A32" s="6" t="s">
        <v>28</v>
      </c>
      <c r="B32" s="6" t="s">
        <v>30</v>
      </c>
      <c r="C32" s="6"/>
      <c r="D32" s="6" t="s">
        <v>27</v>
      </c>
      <c r="E32" s="7">
        <v>33.0</v>
      </c>
      <c r="F32" s="8">
        <v>976581.83</v>
      </c>
      <c r="G32" s="8">
        <v>29593.39</v>
      </c>
      <c r="H32" s="8">
        <v>34153.55</v>
      </c>
      <c r="I32" s="8">
        <v>1034.96</v>
      </c>
      <c r="J32" s="8">
        <v>73.73</v>
      </c>
      <c r="K32" s="9">
        <v>0.1138</v>
      </c>
      <c r="L32" s="7">
        <v>2.48</v>
      </c>
      <c r="M32" s="9">
        <v>0.001</v>
      </c>
      <c r="N32" s="9">
        <v>0.001</v>
      </c>
      <c r="O32" s="7">
        <v>0.0</v>
      </c>
      <c r="P32" s="8">
        <v>2556.76</v>
      </c>
      <c r="Q32" s="8">
        <v>84373.05</v>
      </c>
      <c r="R32" s="8">
        <v>8230.65</v>
      </c>
    </row>
    <row r="33">
      <c r="A33" s="6" t="s">
        <v>24</v>
      </c>
      <c r="B33" s="6" t="s">
        <v>30</v>
      </c>
      <c r="C33" s="6"/>
      <c r="D33" s="6" t="s">
        <v>20</v>
      </c>
      <c r="E33" s="7">
        <v>47.0</v>
      </c>
      <c r="F33" s="8">
        <v>969931.9</v>
      </c>
      <c r="G33" s="8">
        <v>20636.85</v>
      </c>
      <c r="H33" s="8">
        <v>23341.71</v>
      </c>
      <c r="I33" s="8">
        <v>496.63</v>
      </c>
      <c r="J33" s="8">
        <v>67.85</v>
      </c>
      <c r="K33" s="9">
        <v>0.1008</v>
      </c>
      <c r="L33" s="7">
        <v>2.43</v>
      </c>
      <c r="M33" s="9">
        <v>0.002</v>
      </c>
      <c r="N33" s="9">
        <v>0.001</v>
      </c>
      <c r="O33" s="7">
        <v>0.0</v>
      </c>
      <c r="P33" s="8">
        <v>2182.54</v>
      </c>
      <c r="Q33" s="8">
        <v>102579.21</v>
      </c>
      <c r="R33" s="8">
        <v>109206.51</v>
      </c>
    </row>
    <row r="34">
      <c r="A34" s="6" t="s">
        <v>25</v>
      </c>
      <c r="B34" s="6" t="s">
        <v>30</v>
      </c>
      <c r="C34" s="6"/>
      <c r="D34" s="6" t="s">
        <v>27</v>
      </c>
      <c r="E34" s="7">
        <v>33.0</v>
      </c>
      <c r="F34" s="8">
        <v>959415.18</v>
      </c>
      <c r="G34" s="8">
        <v>29073.19</v>
      </c>
      <c r="H34" s="8">
        <v>43012.94</v>
      </c>
      <c r="I34" s="8">
        <v>1303.42</v>
      </c>
      <c r="J34" s="8">
        <v>74.73</v>
      </c>
      <c r="K34" s="9">
        <v>0.1113</v>
      </c>
      <c r="L34" s="7">
        <v>1.8</v>
      </c>
      <c r="M34" s="9">
        <v>0.001</v>
      </c>
      <c r="N34" s="9">
        <v>0.001</v>
      </c>
      <c r="O34" s="7">
        <v>0.0</v>
      </c>
      <c r="P34" s="8">
        <v>2954.18</v>
      </c>
      <c r="Q34" s="8">
        <v>97487.94</v>
      </c>
      <c r="R34" s="8">
        <v>16157.12</v>
      </c>
    </row>
    <row r="35">
      <c r="A35" s="6" t="s">
        <v>52</v>
      </c>
      <c r="B35" s="6" t="s">
        <v>30</v>
      </c>
      <c r="C35" s="6"/>
      <c r="D35" s="6" t="s">
        <v>20</v>
      </c>
      <c r="E35" s="7">
        <v>31.0</v>
      </c>
      <c r="F35" s="8">
        <v>919463.29</v>
      </c>
      <c r="G35" s="8">
        <v>29660.11</v>
      </c>
      <c r="H35" s="8">
        <v>40538.82</v>
      </c>
      <c r="I35" s="8">
        <v>1307.7</v>
      </c>
      <c r="J35" s="8">
        <v>70.65</v>
      </c>
      <c r="K35" s="9">
        <v>0.1045</v>
      </c>
      <c r="L35" s="7">
        <v>1.73</v>
      </c>
      <c r="M35" s="9">
        <v>0.001</v>
      </c>
      <c r="N35" s="9">
        <v>0.001</v>
      </c>
      <c r="O35" s="7">
        <v>0.0</v>
      </c>
      <c r="P35" s="8">
        <v>2206.99</v>
      </c>
      <c r="Q35" s="8">
        <v>68416.82</v>
      </c>
      <c r="R35" s="8">
        <v>24791.69</v>
      </c>
    </row>
    <row r="36">
      <c r="A36" s="6" t="s">
        <v>53</v>
      </c>
      <c r="B36" s="6" t="s">
        <v>30</v>
      </c>
      <c r="C36" s="6"/>
      <c r="D36" s="6" t="s">
        <v>49</v>
      </c>
      <c r="E36" s="7">
        <v>31.0</v>
      </c>
      <c r="F36" s="8">
        <v>864176.03</v>
      </c>
      <c r="G36" s="8">
        <v>27876.65</v>
      </c>
      <c r="H36" s="8">
        <v>32933.03</v>
      </c>
      <c r="I36" s="8">
        <v>1062.36</v>
      </c>
      <c r="J36" s="8">
        <v>73.35</v>
      </c>
      <c r="K36" s="9">
        <v>0.0847</v>
      </c>
      <c r="L36" s="7">
        <v>2.44</v>
      </c>
      <c r="M36" s="9">
        <v>0.001</v>
      </c>
      <c r="N36" s="9">
        <v>0.001</v>
      </c>
      <c r="O36" s="7">
        <v>0.0</v>
      </c>
      <c r="P36" s="8">
        <v>3068.07</v>
      </c>
      <c r="Q36" s="8">
        <v>95110.03</v>
      </c>
      <c r="R36" s="8">
        <v>145626.32</v>
      </c>
    </row>
    <row r="37">
      <c r="A37" s="6" t="s">
        <v>54</v>
      </c>
      <c r="B37" s="6" t="s">
        <v>30</v>
      </c>
      <c r="C37" s="6"/>
      <c r="D37" s="6" t="s">
        <v>20</v>
      </c>
      <c r="E37" s="7">
        <v>31.0</v>
      </c>
      <c r="F37" s="8">
        <v>836707.58</v>
      </c>
      <c r="G37" s="8">
        <v>26990.57</v>
      </c>
      <c r="H37" s="8">
        <v>14328.0</v>
      </c>
      <c r="I37" s="8">
        <v>462.19</v>
      </c>
      <c r="J37" s="8">
        <v>70.94</v>
      </c>
      <c r="K37" s="9">
        <v>0.0942</v>
      </c>
      <c r="L37" s="7">
        <v>1.57</v>
      </c>
      <c r="M37" s="9">
        <v>0.001</v>
      </c>
      <c r="N37" s="9">
        <v>0.001</v>
      </c>
      <c r="O37" s="7">
        <v>0.0</v>
      </c>
      <c r="P37" s="8">
        <v>2069.94</v>
      </c>
      <c r="Q37" s="8">
        <v>64168.0</v>
      </c>
      <c r="R37" s="8">
        <v>145626.32</v>
      </c>
    </row>
    <row r="38">
      <c r="A38" s="6" t="s">
        <v>55</v>
      </c>
      <c r="B38" s="6" t="s">
        <v>30</v>
      </c>
      <c r="C38" s="6"/>
      <c r="D38" s="6" t="s">
        <v>33</v>
      </c>
      <c r="E38" s="7">
        <v>35.0</v>
      </c>
      <c r="F38" s="8">
        <v>830188.83</v>
      </c>
      <c r="G38" s="8">
        <v>23719.68</v>
      </c>
      <c r="H38" s="8">
        <v>28124.98</v>
      </c>
      <c r="I38" s="8">
        <v>803.57</v>
      </c>
      <c r="J38" s="8">
        <v>72.09</v>
      </c>
      <c r="K38" s="9">
        <v>0.1088</v>
      </c>
      <c r="L38" s="7">
        <v>1.34</v>
      </c>
      <c r="M38" s="9">
        <v>0.001</v>
      </c>
      <c r="N38" s="9">
        <v>0.001</v>
      </c>
      <c r="O38" s="7">
        <v>0.0</v>
      </c>
      <c r="P38" s="8">
        <v>2301.09</v>
      </c>
      <c r="Q38" s="8">
        <v>80537.98</v>
      </c>
      <c r="R38" s="8">
        <v>5109.0</v>
      </c>
    </row>
    <row r="39">
      <c r="A39" s="6" t="s">
        <v>23</v>
      </c>
      <c r="B39" s="6" t="s">
        <v>30</v>
      </c>
      <c r="C39" s="6"/>
      <c r="D39" s="6" t="s">
        <v>20</v>
      </c>
      <c r="E39" s="7">
        <v>25.0</v>
      </c>
      <c r="F39" s="8">
        <v>627136.41</v>
      </c>
      <c r="G39" s="8">
        <v>25085.46</v>
      </c>
      <c r="H39" s="8">
        <v>29918.79</v>
      </c>
      <c r="I39" s="8">
        <v>1196.75</v>
      </c>
      <c r="J39" s="8">
        <v>73.32</v>
      </c>
      <c r="K39" s="9">
        <v>0.1066</v>
      </c>
      <c r="L39" s="7">
        <v>2.34</v>
      </c>
      <c r="M39" s="9">
        <v>0.001</v>
      </c>
      <c r="N39" s="9">
        <v>0.001</v>
      </c>
      <c r="O39" s="7">
        <v>0.0</v>
      </c>
      <c r="P39" s="8">
        <v>2905.59</v>
      </c>
      <c r="Q39" s="8">
        <v>72639.79</v>
      </c>
      <c r="R39" s="8">
        <v>11465.52</v>
      </c>
    </row>
    <row r="40">
      <c r="A40" s="6" t="s">
        <v>56</v>
      </c>
      <c r="B40" s="6" t="s">
        <v>30</v>
      </c>
      <c r="C40" s="6"/>
      <c r="D40" s="6" t="s">
        <v>27</v>
      </c>
      <c r="E40" s="7">
        <v>22.0</v>
      </c>
      <c r="F40" s="8">
        <v>567883.73</v>
      </c>
      <c r="G40" s="8">
        <v>25812.9</v>
      </c>
      <c r="H40" s="8">
        <v>21584.44</v>
      </c>
      <c r="I40" s="8">
        <v>981.11</v>
      </c>
      <c r="J40" s="8">
        <v>73.09</v>
      </c>
      <c r="K40" s="9">
        <v>0.1056</v>
      </c>
      <c r="L40" s="7">
        <v>1.58</v>
      </c>
      <c r="M40" s="9">
        <v>0.001</v>
      </c>
      <c r="N40" s="9">
        <v>0.001</v>
      </c>
      <c r="O40" s="7">
        <v>0.0</v>
      </c>
      <c r="P40" s="8">
        <v>3539.79</v>
      </c>
      <c r="Q40" s="8">
        <v>77875.44</v>
      </c>
      <c r="R40" s="8">
        <v>73489.0</v>
      </c>
    </row>
    <row r="41">
      <c r="A41" s="6" t="s">
        <v>35</v>
      </c>
      <c r="B41" s="6" t="s">
        <v>30</v>
      </c>
      <c r="C41" s="6"/>
      <c r="D41" s="6" t="s">
        <v>31</v>
      </c>
      <c r="E41" s="7">
        <v>17.0</v>
      </c>
      <c r="F41" s="8">
        <v>521896.49</v>
      </c>
      <c r="G41" s="8">
        <v>30699.79</v>
      </c>
      <c r="H41" s="8">
        <v>17253.69</v>
      </c>
      <c r="I41" s="8">
        <v>1014.92</v>
      </c>
      <c r="J41" s="8">
        <v>75.35</v>
      </c>
      <c r="K41" s="9">
        <v>0.0924</v>
      </c>
      <c r="L41" s="7">
        <v>2.81</v>
      </c>
      <c r="M41" s="9">
        <v>0.001</v>
      </c>
      <c r="N41" s="9">
        <v>0.001</v>
      </c>
      <c r="O41" s="7">
        <v>0.0</v>
      </c>
      <c r="P41" s="8">
        <v>3286.28</v>
      </c>
      <c r="Q41" s="8">
        <v>55866.69</v>
      </c>
      <c r="R41" s="8">
        <v>5159.15</v>
      </c>
    </row>
    <row r="42">
      <c r="A42" s="6" t="s">
        <v>57</v>
      </c>
      <c r="B42" s="6" t="s">
        <v>30</v>
      </c>
      <c r="C42" s="6"/>
      <c r="D42" s="6" t="s">
        <v>33</v>
      </c>
      <c r="E42" s="7">
        <v>21.0</v>
      </c>
      <c r="F42" s="8">
        <v>412274.79</v>
      </c>
      <c r="G42" s="8">
        <v>19632.13</v>
      </c>
      <c r="H42" s="8">
        <v>17712.93</v>
      </c>
      <c r="I42" s="8">
        <v>843.47</v>
      </c>
      <c r="J42" s="8">
        <v>67.86</v>
      </c>
      <c r="K42" s="9">
        <v>0.1116</v>
      </c>
      <c r="L42" s="7">
        <v>1.89</v>
      </c>
      <c r="M42" s="9">
        <v>0.001</v>
      </c>
      <c r="N42" s="9">
        <v>0.001</v>
      </c>
      <c r="O42" s="7">
        <v>0.0</v>
      </c>
      <c r="P42" s="8">
        <v>2305.71</v>
      </c>
      <c r="Q42" s="8">
        <v>48419.93</v>
      </c>
      <c r="R42" s="8">
        <v>326248.82</v>
      </c>
    </row>
    <row r="43">
      <c r="A43" s="6" t="s">
        <v>46</v>
      </c>
      <c r="B43" s="6" t="s">
        <v>30</v>
      </c>
      <c r="C43" s="6"/>
      <c r="D43" s="6" t="s">
        <v>31</v>
      </c>
      <c r="E43" s="7">
        <v>15.0</v>
      </c>
      <c r="F43" s="8">
        <v>381510.11</v>
      </c>
      <c r="G43" s="8">
        <v>25434.01</v>
      </c>
      <c r="H43" s="8">
        <v>14722.6</v>
      </c>
      <c r="I43" s="8">
        <v>981.51</v>
      </c>
      <c r="J43" s="8">
        <v>68.2</v>
      </c>
      <c r="K43" s="9">
        <v>0.1045</v>
      </c>
      <c r="L43" s="7">
        <v>2.74</v>
      </c>
      <c r="M43" s="9">
        <v>0.001</v>
      </c>
      <c r="N43" s="9">
        <v>0.0</v>
      </c>
      <c r="O43" s="7">
        <v>0.0</v>
      </c>
      <c r="P43" s="8">
        <v>2203.84</v>
      </c>
      <c r="Q43" s="8">
        <v>33057.6</v>
      </c>
      <c r="R43" s="8">
        <v>49999.0</v>
      </c>
    </row>
    <row r="44">
      <c r="A44" s="6" t="s">
        <v>53</v>
      </c>
      <c r="B44" s="6" t="s">
        <v>30</v>
      </c>
      <c r="C44" s="6"/>
      <c r="D44" s="6" t="s">
        <v>49</v>
      </c>
      <c r="E44" s="7">
        <v>17.0</v>
      </c>
      <c r="F44" s="8">
        <v>377027.64</v>
      </c>
      <c r="G44" s="8">
        <v>22178.1</v>
      </c>
      <c r="H44" s="8">
        <v>15802.68</v>
      </c>
      <c r="I44" s="8">
        <v>929.57</v>
      </c>
      <c r="J44" s="8">
        <v>70.41</v>
      </c>
      <c r="K44" s="9">
        <v>0.1025</v>
      </c>
      <c r="L44" s="7">
        <v>1.65</v>
      </c>
      <c r="M44" s="9">
        <v>0.001</v>
      </c>
      <c r="N44" s="9">
        <v>0.001</v>
      </c>
      <c r="O44" s="7">
        <v>0.0</v>
      </c>
      <c r="P44" s="8">
        <v>2254.28</v>
      </c>
      <c r="Q44" s="8">
        <v>38322.68</v>
      </c>
      <c r="R44" s="8">
        <v>7477.85</v>
      </c>
    </row>
    <row r="45">
      <c r="A45" s="6" t="s">
        <v>25</v>
      </c>
      <c r="B45" s="6" t="s">
        <v>30</v>
      </c>
      <c r="C45" s="6"/>
      <c r="D45" s="6" t="s">
        <v>27</v>
      </c>
      <c r="E45" s="7">
        <v>13.0</v>
      </c>
      <c r="F45" s="8">
        <v>352441.0</v>
      </c>
      <c r="G45" s="8">
        <v>27110.85</v>
      </c>
      <c r="H45" s="8">
        <v>17567.95</v>
      </c>
      <c r="I45" s="8">
        <v>1351.38</v>
      </c>
      <c r="J45" s="8">
        <v>72.92</v>
      </c>
      <c r="K45" s="9">
        <v>0.1082</v>
      </c>
      <c r="L45" s="7">
        <v>1.66</v>
      </c>
      <c r="M45" s="9">
        <v>0.0</v>
      </c>
      <c r="N45" s="9">
        <v>0.0</v>
      </c>
      <c r="O45" s="7">
        <v>0.0</v>
      </c>
      <c r="P45" s="8">
        <v>3258.38</v>
      </c>
      <c r="Q45" s="8">
        <v>42358.95</v>
      </c>
      <c r="R45" s="8">
        <v>12119.0</v>
      </c>
    </row>
    <row r="46">
      <c r="A46" s="6" t="s">
        <v>58</v>
      </c>
      <c r="B46" s="6" t="s">
        <v>30</v>
      </c>
      <c r="C46" s="6"/>
      <c r="D46" s="6" t="s">
        <v>20</v>
      </c>
      <c r="E46" s="7">
        <v>13.0</v>
      </c>
      <c r="F46" s="8">
        <v>347411.25</v>
      </c>
      <c r="G46" s="8">
        <v>26723.94</v>
      </c>
      <c r="H46" s="8">
        <v>13024.15</v>
      </c>
      <c r="I46" s="8">
        <v>1001.86</v>
      </c>
      <c r="J46" s="8">
        <v>74.31</v>
      </c>
      <c r="K46" s="9">
        <v>0.0978</v>
      </c>
      <c r="L46" s="7">
        <v>0.98</v>
      </c>
      <c r="M46" s="9">
        <v>0.0</v>
      </c>
      <c r="N46" s="9">
        <v>0.0</v>
      </c>
      <c r="O46" s="7">
        <v>0.0</v>
      </c>
      <c r="P46" s="8">
        <v>2533.08</v>
      </c>
      <c r="Q46" s="8">
        <v>32930.1</v>
      </c>
      <c r="R46" s="8">
        <v>7048.0</v>
      </c>
    </row>
    <row r="47">
      <c r="A47" s="6" t="s">
        <v>55</v>
      </c>
      <c r="B47" s="6" t="s">
        <v>30</v>
      </c>
      <c r="C47" s="6"/>
      <c r="D47" s="6" t="s">
        <v>33</v>
      </c>
      <c r="E47" s="7">
        <v>14.0</v>
      </c>
      <c r="F47" s="8">
        <v>344334.89</v>
      </c>
      <c r="G47" s="8">
        <v>24595.35</v>
      </c>
      <c r="H47" s="8">
        <v>11151.23</v>
      </c>
      <c r="I47" s="8">
        <v>796.52</v>
      </c>
      <c r="J47" s="8">
        <v>74.14</v>
      </c>
      <c r="K47" s="9">
        <v>0.0924</v>
      </c>
      <c r="L47" s="7">
        <v>1.33</v>
      </c>
      <c r="M47" s="9">
        <v>0.001</v>
      </c>
      <c r="N47" s="9">
        <v>0.0</v>
      </c>
      <c r="O47" s="7">
        <v>0.0</v>
      </c>
      <c r="P47" s="8">
        <v>2572.02</v>
      </c>
      <c r="Q47" s="8">
        <v>36008.23</v>
      </c>
      <c r="R47" s="8">
        <v>7.0</v>
      </c>
    </row>
    <row r="48">
      <c r="A48" s="6" t="s">
        <v>28</v>
      </c>
      <c r="B48" s="6" t="s">
        <v>30</v>
      </c>
      <c r="C48" s="6"/>
      <c r="D48" s="6" t="s">
        <v>27</v>
      </c>
      <c r="E48" s="7">
        <v>13.0</v>
      </c>
      <c r="F48" s="8">
        <v>312250.0</v>
      </c>
      <c r="G48" s="8">
        <v>24019.23</v>
      </c>
      <c r="H48" s="8">
        <v>13858.77</v>
      </c>
      <c r="I48" s="8">
        <v>1066.06</v>
      </c>
      <c r="J48" s="8">
        <v>72.46</v>
      </c>
      <c r="K48" s="9">
        <v>0.1142</v>
      </c>
      <c r="L48" s="7">
        <v>1.86</v>
      </c>
      <c r="M48" s="9">
        <v>0.0</v>
      </c>
      <c r="N48" s="9">
        <v>0.0</v>
      </c>
      <c r="O48" s="7">
        <v>0.0</v>
      </c>
      <c r="P48" s="8">
        <v>3070.37</v>
      </c>
      <c r="Q48" s="8">
        <v>39914.77</v>
      </c>
      <c r="R48" s="8">
        <v>16468.86</v>
      </c>
    </row>
    <row r="49">
      <c r="A49" s="6" t="s">
        <v>32</v>
      </c>
      <c r="B49" s="6" t="s">
        <v>30</v>
      </c>
      <c r="C49" s="6"/>
      <c r="D49" s="6" t="s">
        <v>33</v>
      </c>
      <c r="E49" s="7">
        <v>9.0</v>
      </c>
      <c r="F49" s="8">
        <v>267945.09</v>
      </c>
      <c r="G49" s="8">
        <v>29771.68</v>
      </c>
      <c r="H49" s="8">
        <v>11032.15</v>
      </c>
      <c r="I49" s="8">
        <v>1225.79</v>
      </c>
      <c r="J49" s="8">
        <v>71.33</v>
      </c>
      <c r="K49" s="9">
        <v>0.1127</v>
      </c>
      <c r="L49" s="7">
        <v>1.64</v>
      </c>
      <c r="M49" s="9">
        <v>0.0</v>
      </c>
      <c r="N49" s="9">
        <v>0.0</v>
      </c>
      <c r="O49" s="7">
        <v>0.0</v>
      </c>
      <c r="P49" s="8">
        <v>2082.57</v>
      </c>
      <c r="Q49" s="8">
        <v>18743.15</v>
      </c>
      <c r="R49" s="8">
        <v>0.0</v>
      </c>
    </row>
    <row r="50">
      <c r="A50" s="6" t="s">
        <v>34</v>
      </c>
      <c r="B50" s="6" t="s">
        <v>30</v>
      </c>
      <c r="C50" s="6"/>
      <c r="D50" s="6" t="s">
        <v>20</v>
      </c>
      <c r="E50" s="7">
        <v>9.0</v>
      </c>
      <c r="F50" s="8">
        <v>267325.99</v>
      </c>
      <c r="G50" s="8">
        <v>29702.89</v>
      </c>
      <c r="H50" s="8">
        <v>9321.44</v>
      </c>
      <c r="I50" s="8">
        <v>1035.72</v>
      </c>
      <c r="J50" s="8">
        <v>69.33</v>
      </c>
      <c r="K50" s="9">
        <v>0.1143</v>
      </c>
      <c r="L50" s="7">
        <v>1.86</v>
      </c>
      <c r="M50" s="9">
        <v>0.0</v>
      </c>
      <c r="N50" s="9">
        <v>0.0</v>
      </c>
      <c r="O50" s="7">
        <v>0.0</v>
      </c>
      <c r="P50" s="8">
        <v>2719.05</v>
      </c>
      <c r="Q50" s="8">
        <v>24471.44</v>
      </c>
      <c r="R50" s="8">
        <v>4710.26</v>
      </c>
    </row>
    <row r="51">
      <c r="A51" s="6" t="s">
        <v>59</v>
      </c>
      <c r="B51" s="6" t="s">
        <v>30</v>
      </c>
      <c r="C51" s="6"/>
      <c r="D51" s="6" t="s">
        <v>20</v>
      </c>
      <c r="E51" s="7">
        <v>11.0</v>
      </c>
      <c r="F51" s="8">
        <v>236458.79</v>
      </c>
      <c r="G51" s="8">
        <v>21496.25</v>
      </c>
      <c r="H51" s="8">
        <v>7085.89</v>
      </c>
      <c r="I51" s="8">
        <v>644.17</v>
      </c>
      <c r="J51" s="8">
        <v>71.45</v>
      </c>
      <c r="K51" s="9">
        <v>0.1031</v>
      </c>
      <c r="L51" s="7">
        <v>1.05</v>
      </c>
      <c r="M51" s="9">
        <v>0.0</v>
      </c>
      <c r="N51" s="9">
        <v>0.0</v>
      </c>
      <c r="O51" s="7">
        <v>0.0</v>
      </c>
      <c r="P51" s="8">
        <v>1830.08</v>
      </c>
      <c r="Q51" s="8">
        <v>20130.89</v>
      </c>
      <c r="R51" s="8">
        <v>9724.64</v>
      </c>
    </row>
    <row r="52">
      <c r="A52" s="6" t="s">
        <v>60</v>
      </c>
      <c r="B52" s="6" t="s">
        <v>30</v>
      </c>
      <c r="C52" s="6"/>
      <c r="D52" s="6" t="s">
        <v>20</v>
      </c>
      <c r="E52" s="7">
        <v>11.0</v>
      </c>
      <c r="F52" s="8">
        <v>210193.17</v>
      </c>
      <c r="G52" s="8">
        <v>19108.47</v>
      </c>
      <c r="H52" s="8">
        <v>8092.99</v>
      </c>
      <c r="I52" s="8">
        <v>735.73</v>
      </c>
      <c r="J52" s="8">
        <v>72.82</v>
      </c>
      <c r="K52" s="9">
        <v>0.1281</v>
      </c>
      <c r="L52" s="7">
        <v>1.56</v>
      </c>
      <c r="M52" s="9">
        <v>0.0</v>
      </c>
      <c r="N52" s="9">
        <v>0.0</v>
      </c>
      <c r="O52" s="7">
        <v>0.0</v>
      </c>
      <c r="P52" s="8">
        <v>1650.73</v>
      </c>
      <c r="Q52" s="8">
        <v>18157.99</v>
      </c>
      <c r="R52" s="8">
        <v>13260.99</v>
      </c>
    </row>
    <row r="53">
      <c r="A53" s="6" t="s">
        <v>36</v>
      </c>
      <c r="B53" s="6" t="s">
        <v>30</v>
      </c>
      <c r="C53" s="6"/>
      <c r="D53" s="6" t="s">
        <v>33</v>
      </c>
      <c r="E53" s="7">
        <v>5.0</v>
      </c>
      <c r="F53" s="8">
        <v>181796.65</v>
      </c>
      <c r="G53" s="8">
        <v>36359.33</v>
      </c>
      <c r="H53" s="8">
        <v>7677.44</v>
      </c>
      <c r="I53" s="8">
        <v>1535.49</v>
      </c>
      <c r="J53" s="8">
        <v>69.6</v>
      </c>
      <c r="K53" s="9">
        <v>0.0887</v>
      </c>
      <c r="L53" s="7">
        <v>1.6</v>
      </c>
      <c r="M53" s="9">
        <v>0.0</v>
      </c>
      <c r="N53" s="9">
        <v>0.0</v>
      </c>
      <c r="O53" s="7">
        <v>0.0</v>
      </c>
      <c r="P53" s="8">
        <v>3320.29</v>
      </c>
      <c r="Q53" s="8">
        <v>16601.44</v>
      </c>
      <c r="R53" s="8">
        <v>144165.26</v>
      </c>
    </row>
    <row r="54">
      <c r="A54" s="6" t="s">
        <v>21</v>
      </c>
      <c r="B54" s="6" t="s">
        <v>30</v>
      </c>
      <c r="C54" s="6"/>
      <c r="D54" s="6" t="s">
        <v>20</v>
      </c>
      <c r="E54" s="7">
        <v>3.0</v>
      </c>
      <c r="F54" s="8">
        <v>174280.92</v>
      </c>
      <c r="G54" s="8">
        <v>58093.64</v>
      </c>
      <c r="H54" s="8">
        <v>5869.47</v>
      </c>
      <c r="I54" s="8">
        <v>1956.49</v>
      </c>
      <c r="J54" s="8">
        <v>84.0</v>
      </c>
      <c r="K54" s="9">
        <v>0.1006</v>
      </c>
      <c r="L54" s="7">
        <v>4.16</v>
      </c>
      <c r="M54" s="9">
        <v>0.0</v>
      </c>
      <c r="N54" s="9">
        <v>0.0</v>
      </c>
      <c r="O54" s="7">
        <v>0.0</v>
      </c>
      <c r="P54" s="8">
        <v>4067.49</v>
      </c>
      <c r="Q54" s="8">
        <v>12202.47</v>
      </c>
      <c r="R54" s="8">
        <v>20833.72</v>
      </c>
    </row>
    <row r="55">
      <c r="A55" s="6" t="s">
        <v>58</v>
      </c>
      <c r="B55" s="6" t="s">
        <v>30</v>
      </c>
      <c r="C55" s="6"/>
      <c r="D55" s="6" t="s">
        <v>20</v>
      </c>
      <c r="E55" s="7">
        <v>6.0</v>
      </c>
      <c r="F55" s="8">
        <v>157542.28</v>
      </c>
      <c r="G55" s="8">
        <v>26257.05</v>
      </c>
      <c r="H55" s="8">
        <v>5309.46</v>
      </c>
      <c r="I55" s="8">
        <v>884.91</v>
      </c>
      <c r="J55" s="8">
        <v>70.0</v>
      </c>
      <c r="K55" s="9">
        <v>0.1093</v>
      </c>
      <c r="L55" s="7">
        <v>1.13</v>
      </c>
      <c r="M55" s="9">
        <v>0.0</v>
      </c>
      <c r="N55" s="9">
        <v>0.0</v>
      </c>
      <c r="O55" s="7">
        <v>0.0</v>
      </c>
      <c r="P55" s="8">
        <v>2380.41</v>
      </c>
      <c r="Q55" s="8">
        <v>14282.46</v>
      </c>
      <c r="R55" s="8">
        <v>34510.43</v>
      </c>
    </row>
    <row r="56">
      <c r="A56" s="6" t="s">
        <v>51</v>
      </c>
      <c r="B56" s="6" t="s">
        <v>30</v>
      </c>
      <c r="C56" s="6"/>
      <c r="D56" s="6" t="s">
        <v>31</v>
      </c>
      <c r="E56" s="7">
        <v>6.0</v>
      </c>
      <c r="F56" s="8">
        <v>144093.4</v>
      </c>
      <c r="G56" s="8">
        <v>24015.57</v>
      </c>
      <c r="H56" s="8">
        <v>7877.61</v>
      </c>
      <c r="I56" s="8">
        <v>1312.94</v>
      </c>
      <c r="J56" s="8">
        <v>69.5</v>
      </c>
      <c r="K56" s="9">
        <v>0.1222</v>
      </c>
      <c r="L56" s="7">
        <v>2.25</v>
      </c>
      <c r="M56" s="9">
        <v>0.0</v>
      </c>
      <c r="N56" s="9">
        <v>0.0</v>
      </c>
      <c r="O56" s="7">
        <v>0.0</v>
      </c>
      <c r="P56" s="8">
        <v>3501.44</v>
      </c>
      <c r="Q56" s="8">
        <v>21008.61</v>
      </c>
      <c r="R56" s="8">
        <v>14389.25</v>
      </c>
    </row>
    <row r="57">
      <c r="A57" s="6" t="s">
        <v>42</v>
      </c>
      <c r="B57" s="6" t="s">
        <v>30</v>
      </c>
      <c r="C57" s="6"/>
      <c r="D57" s="6" t="s">
        <v>20</v>
      </c>
      <c r="E57" s="7">
        <v>2.0</v>
      </c>
      <c r="F57" s="8">
        <v>122805.73</v>
      </c>
      <c r="G57" s="8">
        <v>61402.87</v>
      </c>
      <c r="H57" s="8">
        <v>5735.87</v>
      </c>
      <c r="I57" s="8">
        <v>2867.94</v>
      </c>
      <c r="J57" s="8">
        <v>75.0</v>
      </c>
      <c r="K57" s="9">
        <v>0.0884</v>
      </c>
      <c r="L57" s="7">
        <v>1.5</v>
      </c>
      <c r="M57" s="9">
        <v>0.0</v>
      </c>
      <c r="N57" s="9">
        <v>0.0</v>
      </c>
      <c r="O57" s="7">
        <v>0.0</v>
      </c>
      <c r="P57" s="8">
        <v>6736.44</v>
      </c>
      <c r="Q57" s="8">
        <v>13472.87</v>
      </c>
      <c r="R57" s="8">
        <v>3452.0</v>
      </c>
    </row>
    <row r="58">
      <c r="A58" s="6" t="s">
        <v>43</v>
      </c>
      <c r="B58" s="6" t="s">
        <v>30</v>
      </c>
      <c r="C58" s="6"/>
      <c r="D58" s="6" t="s">
        <v>27</v>
      </c>
      <c r="E58" s="7">
        <v>4.0</v>
      </c>
      <c r="F58" s="8">
        <v>81373.0</v>
      </c>
      <c r="G58" s="8">
        <v>20343.25</v>
      </c>
      <c r="H58" s="8">
        <v>4231.25</v>
      </c>
      <c r="I58" s="8">
        <v>1057.81</v>
      </c>
      <c r="J58" s="8">
        <v>73.5</v>
      </c>
      <c r="K58" s="9">
        <v>0.1057</v>
      </c>
      <c r="L58" s="7">
        <v>1.98</v>
      </c>
      <c r="M58" s="9">
        <v>0.0</v>
      </c>
      <c r="N58" s="9">
        <v>0.0</v>
      </c>
      <c r="O58" s="7">
        <v>0.0</v>
      </c>
      <c r="P58" s="8">
        <v>3579.31</v>
      </c>
      <c r="Q58" s="8">
        <v>14317.25</v>
      </c>
      <c r="R58" s="8">
        <v>11831.28</v>
      </c>
    </row>
    <row r="59">
      <c r="A59" s="6" t="s">
        <v>29</v>
      </c>
      <c r="B59" s="6" t="s">
        <v>30</v>
      </c>
      <c r="C59" s="6"/>
      <c r="D59" s="6" t="s">
        <v>31</v>
      </c>
      <c r="E59" s="7">
        <v>3.0</v>
      </c>
      <c r="F59" s="8">
        <v>49516.17</v>
      </c>
      <c r="G59" s="8">
        <v>16505.39</v>
      </c>
      <c r="H59" s="8">
        <v>1821.34</v>
      </c>
      <c r="I59" s="8">
        <v>607.11</v>
      </c>
      <c r="J59" s="8">
        <v>72.0</v>
      </c>
      <c r="K59" s="9">
        <v>0.0871</v>
      </c>
      <c r="L59" s="7">
        <v>1.33</v>
      </c>
      <c r="M59" s="9">
        <v>0.0</v>
      </c>
      <c r="N59" s="9">
        <v>0.0</v>
      </c>
      <c r="O59" s="7">
        <v>0.0</v>
      </c>
      <c r="P59" s="8">
        <v>2133.78</v>
      </c>
      <c r="Q59" s="8">
        <v>6401.34</v>
      </c>
      <c r="R59" s="8">
        <v>6434.55</v>
      </c>
    </row>
    <row r="60">
      <c r="A60" s="6" t="s">
        <v>56</v>
      </c>
      <c r="B60" s="6" t="s">
        <v>30</v>
      </c>
      <c r="C60" s="6"/>
      <c r="D60" s="6" t="s">
        <v>27</v>
      </c>
      <c r="E60" s="7">
        <v>1.0</v>
      </c>
      <c r="F60" s="8">
        <v>33914.0</v>
      </c>
      <c r="G60" s="8">
        <v>33914.0</v>
      </c>
      <c r="H60" s="8">
        <v>339.14</v>
      </c>
      <c r="I60" s="8">
        <v>339.14</v>
      </c>
      <c r="J60" s="8">
        <v>75.0</v>
      </c>
      <c r="K60" s="9">
        <v>0.0519</v>
      </c>
      <c r="L60" s="7">
        <v>0.0</v>
      </c>
      <c r="M60" s="9">
        <v>0.0</v>
      </c>
      <c r="N60" s="9">
        <v>0.0</v>
      </c>
      <c r="O60" s="7">
        <v>0.0</v>
      </c>
      <c r="P60" s="8">
        <v>2879.14</v>
      </c>
      <c r="Q60" s="8">
        <v>2879.14</v>
      </c>
      <c r="R60" s="8">
        <v>14493.47</v>
      </c>
    </row>
    <row r="61">
      <c r="A61" s="6" t="s">
        <v>50</v>
      </c>
      <c r="B61" s="6" t="s">
        <v>30</v>
      </c>
      <c r="C61" s="6"/>
      <c r="D61" s="6" t="s">
        <v>20</v>
      </c>
      <c r="E61" s="7">
        <v>2.0</v>
      </c>
      <c r="F61" s="8">
        <v>31035.75</v>
      </c>
      <c r="G61" s="8">
        <v>15517.88</v>
      </c>
      <c r="H61" s="8">
        <v>1500.49</v>
      </c>
      <c r="I61" s="8">
        <v>750.25</v>
      </c>
      <c r="J61" s="8">
        <v>72.0</v>
      </c>
      <c r="K61" s="9">
        <v>0.0989</v>
      </c>
      <c r="L61" s="7">
        <v>1.88</v>
      </c>
      <c r="M61" s="9">
        <v>0.0</v>
      </c>
      <c r="N61" s="9">
        <v>0.0</v>
      </c>
      <c r="O61" s="7">
        <v>0.0</v>
      </c>
      <c r="P61" s="8">
        <v>1942.75</v>
      </c>
      <c r="Q61" s="8">
        <v>3885.49</v>
      </c>
      <c r="R61" s="8">
        <v>273069.71</v>
      </c>
    </row>
    <row r="62">
      <c r="A62" s="6" t="s">
        <v>18</v>
      </c>
      <c r="B62" s="6" t="s">
        <v>30</v>
      </c>
      <c r="C62" s="6"/>
      <c r="D62" s="6" t="s">
        <v>20</v>
      </c>
      <c r="E62" s="7">
        <v>1.0</v>
      </c>
      <c r="F62" s="8">
        <v>29771.95</v>
      </c>
      <c r="G62" s="8">
        <v>29771.95</v>
      </c>
      <c r="H62" s="8">
        <v>300.0</v>
      </c>
      <c r="I62" s="8">
        <v>300.0</v>
      </c>
      <c r="J62" s="8">
        <v>72.0</v>
      </c>
      <c r="K62" s="9">
        <v>0.1599</v>
      </c>
      <c r="L62" s="7">
        <v>0.0</v>
      </c>
      <c r="M62" s="9">
        <v>0.0</v>
      </c>
      <c r="N62" s="9">
        <v>0.0</v>
      </c>
      <c r="O62" s="7">
        <v>0.0</v>
      </c>
      <c r="P62" s="8">
        <v>1016.0</v>
      </c>
      <c r="Q62" s="8">
        <v>1016.0</v>
      </c>
      <c r="R62" s="8">
        <v>13033.28</v>
      </c>
    </row>
    <row r="63">
      <c r="A63" s="6" t="s">
        <v>39</v>
      </c>
      <c r="B63" s="6" t="s">
        <v>30</v>
      </c>
      <c r="C63" s="6"/>
      <c r="D63" s="6" t="s">
        <v>20</v>
      </c>
      <c r="E63" s="7">
        <v>1.0</v>
      </c>
      <c r="F63" s="8">
        <v>29699.12</v>
      </c>
      <c r="G63" s="8">
        <v>29699.12</v>
      </c>
      <c r="H63" s="8">
        <v>890.97</v>
      </c>
      <c r="I63" s="8">
        <v>890.97</v>
      </c>
      <c r="J63" s="8">
        <v>75.0</v>
      </c>
      <c r="K63" s="9">
        <v>0.1794</v>
      </c>
      <c r="L63" s="7">
        <v>1.0</v>
      </c>
      <c r="M63" s="9">
        <v>0.0</v>
      </c>
      <c r="N63" s="9">
        <v>0.0</v>
      </c>
      <c r="O63" s="7">
        <v>0.0</v>
      </c>
      <c r="P63" s="8">
        <v>1639.97</v>
      </c>
      <c r="Q63" s="8">
        <v>1639.97</v>
      </c>
      <c r="R63" s="8">
        <v>119531.75</v>
      </c>
    </row>
    <row r="64">
      <c r="A64" s="6" t="s">
        <v>47</v>
      </c>
      <c r="B64" s="6" t="s">
        <v>30</v>
      </c>
      <c r="C64" s="6"/>
      <c r="D64" s="6" t="s">
        <v>20</v>
      </c>
      <c r="E64" s="7">
        <v>2.0</v>
      </c>
      <c r="F64" s="8">
        <v>27749.61</v>
      </c>
      <c r="G64" s="8">
        <v>13874.81</v>
      </c>
      <c r="H64" s="8">
        <v>1458.3</v>
      </c>
      <c r="I64" s="8">
        <v>729.15</v>
      </c>
      <c r="J64" s="8">
        <v>66.0</v>
      </c>
      <c r="K64" s="9">
        <v>0.1347</v>
      </c>
      <c r="L64" s="7">
        <v>2.25</v>
      </c>
      <c r="M64" s="9">
        <v>0.0</v>
      </c>
      <c r="N64" s="9">
        <v>0.0</v>
      </c>
      <c r="O64" s="7">
        <v>0.0</v>
      </c>
      <c r="P64" s="8">
        <v>1935.65</v>
      </c>
      <c r="Q64" s="8">
        <v>3871.3</v>
      </c>
      <c r="R64" s="8">
        <v>17783.0</v>
      </c>
    </row>
    <row r="65">
      <c r="A65" s="6" t="s">
        <v>48</v>
      </c>
      <c r="B65" s="6" t="s">
        <v>30</v>
      </c>
      <c r="C65" s="6"/>
      <c r="D65" s="6" t="s">
        <v>49</v>
      </c>
      <c r="E65" s="7">
        <v>1.0</v>
      </c>
      <c r="F65" s="8">
        <v>18020.9</v>
      </c>
      <c r="G65" s="8">
        <v>18020.9</v>
      </c>
      <c r="H65" s="8">
        <v>907.25</v>
      </c>
      <c r="I65" s="8">
        <v>907.25</v>
      </c>
      <c r="J65" s="8">
        <v>72.0</v>
      </c>
      <c r="K65" s="9">
        <v>0.0879</v>
      </c>
      <c r="L65" s="7">
        <v>2.0</v>
      </c>
      <c r="M65" s="9">
        <v>0.0</v>
      </c>
      <c r="N65" s="9">
        <v>0.0</v>
      </c>
      <c r="O65" s="7">
        <v>0.0</v>
      </c>
      <c r="P65" s="8">
        <v>3533.25</v>
      </c>
      <c r="Q65" s="8">
        <v>3533.25</v>
      </c>
      <c r="R65" s="8">
        <v>23413.57</v>
      </c>
    </row>
    <row r="66">
      <c r="A66" s="6" t="s">
        <v>43</v>
      </c>
      <c r="B66" s="6" t="s">
        <v>61</v>
      </c>
      <c r="C66" s="6"/>
      <c r="D66" s="6" t="s">
        <v>27</v>
      </c>
      <c r="E66" s="7">
        <v>130.0</v>
      </c>
      <c r="F66" s="8">
        <v>1529594.76</v>
      </c>
      <c r="G66" s="8">
        <v>11766.11</v>
      </c>
      <c r="H66" s="8">
        <v>8800.0</v>
      </c>
      <c r="I66" s="8">
        <v>67.69</v>
      </c>
      <c r="J66" s="8">
        <v>58.82</v>
      </c>
      <c r="K66" s="9">
        <v>0.21</v>
      </c>
      <c r="L66" s="7">
        <v>14.7</v>
      </c>
      <c r="M66" s="9">
        <v>0.004</v>
      </c>
      <c r="N66" s="9">
        <v>0.004</v>
      </c>
      <c r="O66" s="7">
        <v>0.0</v>
      </c>
      <c r="P66" s="8">
        <v>2735.28</v>
      </c>
      <c r="Q66" s="8">
        <v>355587.0</v>
      </c>
      <c r="R66" s="8">
        <v>18157.99</v>
      </c>
    </row>
    <row r="67">
      <c r="A67" s="6" t="s">
        <v>37</v>
      </c>
      <c r="B67" s="6" t="s">
        <v>61</v>
      </c>
      <c r="C67" s="6"/>
      <c r="D67" s="6" t="s">
        <v>31</v>
      </c>
      <c r="E67" s="7">
        <v>36.0</v>
      </c>
      <c r="F67" s="8">
        <v>527299.55</v>
      </c>
      <c r="G67" s="8">
        <v>14647.21</v>
      </c>
      <c r="H67" s="8">
        <v>3400.0</v>
      </c>
      <c r="I67" s="8">
        <v>94.44</v>
      </c>
      <c r="J67" s="8">
        <v>63.56</v>
      </c>
      <c r="K67" s="9">
        <v>0.2747</v>
      </c>
      <c r="L67" s="7">
        <v>3.08</v>
      </c>
      <c r="M67" s="9">
        <v>0.001</v>
      </c>
      <c r="N67" s="9">
        <v>0.001</v>
      </c>
      <c r="O67" s="7">
        <v>0.0</v>
      </c>
      <c r="P67" s="8">
        <v>2479.79</v>
      </c>
      <c r="Q67" s="8">
        <v>89272.43</v>
      </c>
      <c r="R67" s="8">
        <v>106940.31</v>
      </c>
    </row>
    <row r="68">
      <c r="A68" s="6" t="s">
        <v>60</v>
      </c>
      <c r="B68" s="6" t="s">
        <v>61</v>
      </c>
      <c r="C68" s="6"/>
      <c r="D68" s="6" t="s">
        <v>20</v>
      </c>
      <c r="E68" s="7">
        <v>41.0</v>
      </c>
      <c r="F68" s="8">
        <v>458436.37</v>
      </c>
      <c r="G68" s="8">
        <v>11181.37</v>
      </c>
      <c r="H68" s="8">
        <v>1200.0</v>
      </c>
      <c r="I68" s="8">
        <v>29.27</v>
      </c>
      <c r="J68" s="8">
        <v>56.88</v>
      </c>
      <c r="K68" s="9">
        <v>0.2459</v>
      </c>
      <c r="L68" s="7">
        <v>21.25</v>
      </c>
      <c r="M68" s="9">
        <v>0.001</v>
      </c>
      <c r="N68" s="9">
        <v>0.001</v>
      </c>
      <c r="O68" s="7">
        <v>0.0</v>
      </c>
      <c r="P68" s="8">
        <v>2789.41</v>
      </c>
      <c r="Q68" s="8">
        <v>114365.73</v>
      </c>
      <c r="R68" s="8">
        <v>117340.41</v>
      </c>
    </row>
    <row r="69">
      <c r="A69" s="6" t="s">
        <v>41</v>
      </c>
      <c r="B69" s="6" t="s">
        <v>61</v>
      </c>
      <c r="C69" s="6"/>
      <c r="D69" s="6" t="s">
        <v>20</v>
      </c>
      <c r="E69" s="7">
        <v>32.0</v>
      </c>
      <c r="F69" s="8">
        <v>391061.59</v>
      </c>
      <c r="G69" s="8">
        <v>12220.67</v>
      </c>
      <c r="H69" s="8">
        <v>2900.0</v>
      </c>
      <c r="I69" s="8">
        <v>90.63</v>
      </c>
      <c r="J69" s="8">
        <v>60.75</v>
      </c>
      <c r="K69" s="9">
        <v>0.2405</v>
      </c>
      <c r="L69" s="7">
        <v>14.88</v>
      </c>
      <c r="M69" s="9">
        <v>0.001</v>
      </c>
      <c r="N69" s="9">
        <v>0.001</v>
      </c>
      <c r="O69" s="7">
        <v>0.0</v>
      </c>
      <c r="P69" s="8">
        <v>2126.84</v>
      </c>
      <c r="Q69" s="8">
        <v>68059.0</v>
      </c>
      <c r="R69" s="8">
        <v>37136.41</v>
      </c>
    </row>
    <row r="70">
      <c r="A70" s="6" t="s">
        <v>25</v>
      </c>
      <c r="B70" s="6" t="s">
        <v>61</v>
      </c>
      <c r="C70" s="6"/>
      <c r="D70" s="6" t="s">
        <v>27</v>
      </c>
      <c r="E70" s="7">
        <v>20.0</v>
      </c>
      <c r="F70" s="8">
        <v>270079.0</v>
      </c>
      <c r="G70" s="8">
        <v>13503.95</v>
      </c>
      <c r="H70" s="8">
        <v>1600.0</v>
      </c>
      <c r="I70" s="8">
        <v>80.0</v>
      </c>
      <c r="J70" s="8">
        <v>64.8</v>
      </c>
      <c r="K70" s="9">
        <v>0.21</v>
      </c>
      <c r="L70" s="7">
        <v>2.1</v>
      </c>
      <c r="M70" s="9">
        <v>0.001</v>
      </c>
      <c r="N70" s="9">
        <v>0.001</v>
      </c>
      <c r="O70" s="7">
        <v>0.0</v>
      </c>
      <c r="P70" s="8">
        <v>2729.95</v>
      </c>
      <c r="Q70" s="8">
        <v>54599.0</v>
      </c>
      <c r="R70" s="8">
        <v>8310.05</v>
      </c>
    </row>
    <row r="71">
      <c r="A71" s="6" t="s">
        <v>18</v>
      </c>
      <c r="B71" s="6" t="s">
        <v>61</v>
      </c>
      <c r="C71" s="6"/>
      <c r="D71" s="6" t="s">
        <v>20</v>
      </c>
      <c r="E71" s="7">
        <v>16.0</v>
      </c>
      <c r="F71" s="8">
        <v>201314.6</v>
      </c>
      <c r="G71" s="8">
        <v>12582.16</v>
      </c>
      <c r="H71" s="8">
        <v>100.0</v>
      </c>
      <c r="I71" s="8">
        <v>6.25</v>
      </c>
      <c r="J71" s="8">
        <v>59.25</v>
      </c>
      <c r="K71" s="9">
        <v>0.2393</v>
      </c>
      <c r="L71" s="7">
        <v>0.0</v>
      </c>
      <c r="M71" s="9">
        <v>0.001</v>
      </c>
      <c r="N71" s="9">
        <v>0.001</v>
      </c>
      <c r="O71" s="7">
        <v>0.0</v>
      </c>
      <c r="P71" s="8">
        <v>1659.31</v>
      </c>
      <c r="Q71" s="8">
        <v>26549.0</v>
      </c>
      <c r="R71" s="8">
        <v>26180.69</v>
      </c>
    </row>
    <row r="72">
      <c r="A72" s="6" t="s">
        <v>28</v>
      </c>
      <c r="B72" s="6" t="s">
        <v>61</v>
      </c>
      <c r="C72" s="6"/>
      <c r="D72" s="6" t="s">
        <v>27</v>
      </c>
      <c r="E72" s="7">
        <v>14.0</v>
      </c>
      <c r="F72" s="8">
        <v>188781.93</v>
      </c>
      <c r="G72" s="8">
        <v>13484.42</v>
      </c>
      <c r="H72" s="8">
        <v>600.0</v>
      </c>
      <c r="I72" s="8">
        <v>42.86</v>
      </c>
      <c r="J72" s="8">
        <v>60.43</v>
      </c>
      <c r="K72" s="9">
        <v>0.21</v>
      </c>
      <c r="L72" s="7">
        <v>18.0</v>
      </c>
      <c r="M72" s="9">
        <v>0.001</v>
      </c>
      <c r="N72" s="9">
        <v>0.0</v>
      </c>
      <c r="O72" s="7">
        <v>0.0</v>
      </c>
      <c r="P72" s="8">
        <v>2457.43</v>
      </c>
      <c r="Q72" s="8">
        <v>34404.0</v>
      </c>
      <c r="R72" s="8">
        <v>2177.0</v>
      </c>
    </row>
    <row r="73">
      <c r="A73" s="6" t="s">
        <v>37</v>
      </c>
      <c r="B73" s="6" t="s">
        <v>61</v>
      </c>
      <c r="C73" s="6"/>
      <c r="D73" s="6" t="s">
        <v>31</v>
      </c>
      <c r="E73" s="7">
        <v>14.0</v>
      </c>
      <c r="F73" s="8">
        <v>157288.81</v>
      </c>
      <c r="G73" s="8">
        <v>11234.92</v>
      </c>
      <c r="H73" s="8">
        <v>700.0</v>
      </c>
      <c r="I73" s="8">
        <v>50.0</v>
      </c>
      <c r="J73" s="8">
        <v>57.43</v>
      </c>
      <c r="K73" s="9">
        <v>0.2764</v>
      </c>
      <c r="L73" s="7">
        <v>2.0</v>
      </c>
      <c r="M73" s="9">
        <v>0.001</v>
      </c>
      <c r="N73" s="9">
        <v>0.0</v>
      </c>
      <c r="O73" s="7">
        <v>0.0</v>
      </c>
      <c r="P73" s="8">
        <v>2105.55</v>
      </c>
      <c r="Q73" s="8">
        <v>29477.75</v>
      </c>
      <c r="R73" s="8">
        <v>2029.0</v>
      </c>
    </row>
    <row r="74">
      <c r="A74" s="6" t="s">
        <v>46</v>
      </c>
      <c r="B74" s="6" t="s">
        <v>61</v>
      </c>
      <c r="C74" s="6"/>
      <c r="D74" s="6" t="s">
        <v>31</v>
      </c>
      <c r="E74" s="7">
        <v>11.0</v>
      </c>
      <c r="F74" s="8">
        <v>153219.12</v>
      </c>
      <c r="G74" s="8">
        <v>13929.01</v>
      </c>
      <c r="H74" s="8">
        <v>900.0</v>
      </c>
      <c r="I74" s="8">
        <v>81.82</v>
      </c>
      <c r="J74" s="8">
        <v>61.09</v>
      </c>
      <c r="K74" s="9">
        <v>0.2782</v>
      </c>
      <c r="L74" s="7">
        <v>0.0</v>
      </c>
      <c r="M74" s="9">
        <v>0.0</v>
      </c>
      <c r="N74" s="9">
        <v>0.0</v>
      </c>
      <c r="O74" s="7">
        <v>0.0</v>
      </c>
      <c r="P74" s="8">
        <v>2131.91</v>
      </c>
      <c r="Q74" s="8">
        <v>23451.0</v>
      </c>
      <c r="R74" s="8">
        <v>12059.52</v>
      </c>
    </row>
    <row r="75">
      <c r="A75" s="6" t="s">
        <v>35</v>
      </c>
      <c r="B75" s="6" t="s">
        <v>61</v>
      </c>
      <c r="C75" s="6"/>
      <c r="D75" s="6" t="s">
        <v>31</v>
      </c>
      <c r="E75" s="7">
        <v>11.0</v>
      </c>
      <c r="F75" s="8">
        <v>145172.97</v>
      </c>
      <c r="G75" s="8">
        <v>13197.54</v>
      </c>
      <c r="H75" s="8">
        <v>600.0</v>
      </c>
      <c r="I75" s="8">
        <v>54.55</v>
      </c>
      <c r="J75" s="8">
        <v>59.45</v>
      </c>
      <c r="K75" s="9">
        <v>0.2791</v>
      </c>
      <c r="L75" s="7">
        <v>0.0</v>
      </c>
      <c r="M75" s="9">
        <v>0.0</v>
      </c>
      <c r="N75" s="9">
        <v>0.0</v>
      </c>
      <c r="O75" s="7">
        <v>0.0</v>
      </c>
      <c r="P75" s="8">
        <v>1652.91</v>
      </c>
      <c r="Q75" s="8">
        <v>18182.0</v>
      </c>
      <c r="R75" s="8">
        <v>23258.6</v>
      </c>
    </row>
    <row r="76">
      <c r="A76" s="6" t="s">
        <v>41</v>
      </c>
      <c r="B76" s="6" t="s">
        <v>61</v>
      </c>
      <c r="C76" s="6"/>
      <c r="D76" s="6" t="s">
        <v>20</v>
      </c>
      <c r="E76" s="7">
        <v>11.0</v>
      </c>
      <c r="F76" s="8">
        <v>138870.52</v>
      </c>
      <c r="G76" s="8">
        <v>12624.59</v>
      </c>
      <c r="H76" s="8">
        <v>700.0</v>
      </c>
      <c r="I76" s="8">
        <v>63.64</v>
      </c>
      <c r="J76" s="8">
        <v>63.82</v>
      </c>
      <c r="K76" s="9">
        <v>0.2386</v>
      </c>
      <c r="L76" s="7">
        <v>19.46</v>
      </c>
      <c r="M76" s="9">
        <v>0.0</v>
      </c>
      <c r="N76" s="9">
        <v>0.0</v>
      </c>
      <c r="O76" s="7">
        <v>0.0</v>
      </c>
      <c r="P76" s="8">
        <v>2177.64</v>
      </c>
      <c r="Q76" s="8">
        <v>23954.0</v>
      </c>
      <c r="R76" s="8">
        <v>13558.11</v>
      </c>
    </row>
    <row r="77">
      <c r="A77" s="6" t="s">
        <v>24</v>
      </c>
      <c r="B77" s="6" t="s">
        <v>61</v>
      </c>
      <c r="C77" s="6"/>
      <c r="D77" s="6" t="s">
        <v>20</v>
      </c>
      <c r="E77" s="7">
        <v>12.0</v>
      </c>
      <c r="F77" s="8">
        <v>124630.49</v>
      </c>
      <c r="G77" s="8">
        <v>10385.87</v>
      </c>
      <c r="H77" s="8">
        <v>485.19</v>
      </c>
      <c r="I77" s="8">
        <v>40.43</v>
      </c>
      <c r="J77" s="8">
        <v>62.0</v>
      </c>
      <c r="K77" s="9">
        <v>0.2372</v>
      </c>
      <c r="L77" s="7">
        <v>0.0</v>
      </c>
      <c r="M77" s="9">
        <v>0.0</v>
      </c>
      <c r="N77" s="9">
        <v>0.0</v>
      </c>
      <c r="O77" s="7">
        <v>0.0</v>
      </c>
      <c r="P77" s="8">
        <v>2185.35</v>
      </c>
      <c r="Q77" s="8">
        <v>26224.19</v>
      </c>
      <c r="R77" s="8">
        <v>0.0</v>
      </c>
    </row>
    <row r="78">
      <c r="A78" s="6" t="s">
        <v>50</v>
      </c>
      <c r="B78" s="6" t="s">
        <v>61</v>
      </c>
      <c r="C78" s="6"/>
      <c r="D78" s="6" t="s">
        <v>20</v>
      </c>
      <c r="E78" s="7">
        <v>14.0</v>
      </c>
      <c r="F78" s="8">
        <v>121723.05</v>
      </c>
      <c r="G78" s="8">
        <v>8694.5</v>
      </c>
      <c r="H78" s="8">
        <v>400.0</v>
      </c>
      <c r="I78" s="8">
        <v>28.57</v>
      </c>
      <c r="J78" s="8">
        <v>58.71</v>
      </c>
      <c r="K78" s="9">
        <v>0.2407</v>
      </c>
      <c r="L78" s="7">
        <v>0.0</v>
      </c>
      <c r="M78" s="9">
        <v>0.001</v>
      </c>
      <c r="N78" s="9">
        <v>0.0</v>
      </c>
      <c r="O78" s="7">
        <v>0.0</v>
      </c>
      <c r="P78" s="8">
        <v>2260.29</v>
      </c>
      <c r="Q78" s="8">
        <v>31644.0</v>
      </c>
      <c r="R78" s="8">
        <v>3736.43</v>
      </c>
    </row>
    <row r="79">
      <c r="A79" s="6" t="s">
        <v>58</v>
      </c>
      <c r="B79" s="6" t="s">
        <v>61</v>
      </c>
      <c r="C79" s="6"/>
      <c r="D79" s="6" t="s">
        <v>20</v>
      </c>
      <c r="E79" s="7">
        <v>7.0</v>
      </c>
      <c r="F79" s="8">
        <v>117088.46</v>
      </c>
      <c r="G79" s="8">
        <v>16726.92</v>
      </c>
      <c r="H79" s="8">
        <v>1074.45</v>
      </c>
      <c r="I79" s="8">
        <v>153.49</v>
      </c>
      <c r="J79" s="8">
        <v>70.29</v>
      </c>
      <c r="K79" s="9">
        <v>0.1949</v>
      </c>
      <c r="L79" s="7">
        <v>0.0</v>
      </c>
      <c r="M79" s="9">
        <v>0.0</v>
      </c>
      <c r="N79" s="9">
        <v>0.0</v>
      </c>
      <c r="O79" s="7">
        <v>0.0</v>
      </c>
      <c r="P79" s="8">
        <v>2517.14</v>
      </c>
      <c r="Q79" s="8">
        <v>17619.95</v>
      </c>
      <c r="R79" s="8">
        <v>7849.57</v>
      </c>
    </row>
    <row r="80">
      <c r="A80" s="6" t="s">
        <v>40</v>
      </c>
      <c r="B80" s="6" t="s">
        <v>61</v>
      </c>
      <c r="C80" s="6"/>
      <c r="D80" s="6" t="s">
        <v>20</v>
      </c>
      <c r="E80" s="7">
        <v>2.0</v>
      </c>
      <c r="F80" s="8">
        <v>51601.8</v>
      </c>
      <c r="G80" s="8">
        <v>25800.9</v>
      </c>
      <c r="H80" s="8">
        <v>300.0</v>
      </c>
      <c r="I80" s="8">
        <v>150.0</v>
      </c>
      <c r="J80" s="8">
        <v>72.0</v>
      </c>
      <c r="K80" s="9">
        <v>0.206</v>
      </c>
      <c r="L80" s="7">
        <v>10.3</v>
      </c>
      <c r="M80" s="9">
        <v>0.0</v>
      </c>
      <c r="N80" s="9">
        <v>0.0</v>
      </c>
      <c r="O80" s="7">
        <v>0.0</v>
      </c>
      <c r="P80" s="8">
        <v>1822.5</v>
      </c>
      <c r="Q80" s="8">
        <v>3645.0</v>
      </c>
      <c r="R80" s="8">
        <v>2948.41</v>
      </c>
    </row>
    <row r="81">
      <c r="A81" s="6" t="s">
        <v>47</v>
      </c>
      <c r="B81" s="6" t="s">
        <v>61</v>
      </c>
      <c r="C81" s="6"/>
      <c r="D81" s="6" t="s">
        <v>20</v>
      </c>
      <c r="E81" s="7">
        <v>5.0</v>
      </c>
      <c r="F81" s="8">
        <v>50016.64</v>
      </c>
      <c r="G81" s="8">
        <v>10003.33</v>
      </c>
      <c r="H81" s="8">
        <v>300.0</v>
      </c>
      <c r="I81" s="8">
        <v>60.0</v>
      </c>
      <c r="J81" s="8">
        <v>58.8</v>
      </c>
      <c r="K81" s="9">
        <v>0.2405</v>
      </c>
      <c r="L81" s="7">
        <v>4.94</v>
      </c>
      <c r="M81" s="9">
        <v>0.0</v>
      </c>
      <c r="N81" s="9">
        <v>0.0</v>
      </c>
      <c r="O81" s="7">
        <v>0.0</v>
      </c>
      <c r="P81" s="8">
        <v>1670.0</v>
      </c>
      <c r="Q81" s="8">
        <v>8350.0</v>
      </c>
      <c r="R81" s="8">
        <v>159484.99</v>
      </c>
    </row>
    <row r="82">
      <c r="A82" s="6" t="s">
        <v>55</v>
      </c>
      <c r="B82" s="6" t="s">
        <v>61</v>
      </c>
      <c r="C82" s="6"/>
      <c r="D82" s="6" t="s">
        <v>33</v>
      </c>
      <c r="E82" s="7">
        <v>4.0</v>
      </c>
      <c r="F82" s="8">
        <v>45690.61</v>
      </c>
      <c r="G82" s="8">
        <v>11422.65</v>
      </c>
      <c r="H82" s="8">
        <v>100.0</v>
      </c>
      <c r="I82" s="8">
        <v>25.0</v>
      </c>
      <c r="J82" s="8">
        <v>55.5</v>
      </c>
      <c r="K82" s="9">
        <v>0.17</v>
      </c>
      <c r="L82" s="7">
        <v>0.0</v>
      </c>
      <c r="M82" s="9">
        <v>0.0</v>
      </c>
      <c r="N82" s="9">
        <v>0.0</v>
      </c>
      <c r="O82" s="7">
        <v>0.0</v>
      </c>
      <c r="P82" s="8">
        <v>2625.75</v>
      </c>
      <c r="Q82" s="8">
        <v>10503.0</v>
      </c>
      <c r="R82" s="8">
        <v>95430.0</v>
      </c>
    </row>
    <row r="83">
      <c r="A83" s="6" t="s">
        <v>56</v>
      </c>
      <c r="B83" s="6" t="s">
        <v>61</v>
      </c>
      <c r="C83" s="6"/>
      <c r="D83" s="6" t="s">
        <v>27</v>
      </c>
      <c r="E83" s="7">
        <v>4.0</v>
      </c>
      <c r="F83" s="8">
        <v>42252.0</v>
      </c>
      <c r="G83" s="8">
        <v>10563.0</v>
      </c>
      <c r="H83" s="8">
        <v>100.0</v>
      </c>
      <c r="I83" s="8">
        <v>25.0</v>
      </c>
      <c r="J83" s="8">
        <v>61.5</v>
      </c>
      <c r="K83" s="9">
        <v>0.21</v>
      </c>
      <c r="L83" s="7">
        <v>5.25</v>
      </c>
      <c r="M83" s="9">
        <v>0.0</v>
      </c>
      <c r="N83" s="9">
        <v>0.0</v>
      </c>
      <c r="O83" s="7">
        <v>0.0</v>
      </c>
      <c r="P83" s="8">
        <v>1984.5</v>
      </c>
      <c r="Q83" s="8">
        <v>7938.0</v>
      </c>
      <c r="R83" s="8">
        <v>697.0</v>
      </c>
    </row>
    <row r="84">
      <c r="A84" s="6" t="s">
        <v>46</v>
      </c>
      <c r="B84" s="6" t="s">
        <v>61</v>
      </c>
      <c r="C84" s="6"/>
      <c r="D84" s="6" t="s">
        <v>31</v>
      </c>
      <c r="E84" s="7">
        <v>2.0</v>
      </c>
      <c r="F84" s="8">
        <v>20990.93</v>
      </c>
      <c r="G84" s="8">
        <v>10495.47</v>
      </c>
      <c r="H84" s="8">
        <v>100.0</v>
      </c>
      <c r="I84" s="8">
        <v>50.0</v>
      </c>
      <c r="J84" s="8">
        <v>63.0</v>
      </c>
      <c r="K84" s="9">
        <v>0.275</v>
      </c>
      <c r="L84" s="7">
        <v>0.0</v>
      </c>
      <c r="M84" s="9">
        <v>0.0</v>
      </c>
      <c r="N84" s="9">
        <v>0.0</v>
      </c>
      <c r="O84" s="7">
        <v>0.0</v>
      </c>
      <c r="P84" s="8">
        <v>2359.5</v>
      </c>
      <c r="Q84" s="8">
        <v>4719.0</v>
      </c>
      <c r="R84" s="8">
        <v>41116.52</v>
      </c>
    </row>
    <row r="85">
      <c r="A85" s="6" t="s">
        <v>29</v>
      </c>
      <c r="B85" s="6" t="s">
        <v>61</v>
      </c>
      <c r="C85" s="6"/>
      <c r="D85" s="6" t="s">
        <v>31</v>
      </c>
      <c r="E85" s="7">
        <v>1.0</v>
      </c>
      <c r="F85" s="8">
        <v>15942.64</v>
      </c>
      <c r="G85" s="8">
        <v>15942.64</v>
      </c>
      <c r="H85" s="8">
        <v>100.0</v>
      </c>
      <c r="I85" s="8">
        <v>100.0</v>
      </c>
      <c r="J85" s="8">
        <v>72.0</v>
      </c>
      <c r="K85" s="9">
        <v>0.27</v>
      </c>
      <c r="L85" s="7">
        <v>0.0</v>
      </c>
      <c r="M85" s="9">
        <v>0.0</v>
      </c>
      <c r="N85" s="9">
        <v>0.0</v>
      </c>
      <c r="O85" s="7">
        <v>0.0</v>
      </c>
      <c r="P85" s="8">
        <v>2745.0</v>
      </c>
      <c r="Q85" s="8">
        <v>2745.0</v>
      </c>
      <c r="R85" s="8">
        <v>5126.81</v>
      </c>
    </row>
    <row r="86">
      <c r="A86" s="6" t="s">
        <v>39</v>
      </c>
      <c r="B86" s="6" t="s">
        <v>61</v>
      </c>
      <c r="C86" s="6"/>
      <c r="D86" s="6" t="s">
        <v>20</v>
      </c>
      <c r="E86" s="7">
        <v>1.0</v>
      </c>
      <c r="F86" s="8">
        <v>14860.0</v>
      </c>
      <c r="G86" s="8">
        <v>3715.0</v>
      </c>
      <c r="H86" s="8">
        <v>0.0</v>
      </c>
      <c r="I86" s="8">
        <v>0.0</v>
      </c>
      <c r="J86" s="8">
        <v>18.75</v>
      </c>
      <c r="K86" s="9">
        <v>0.241</v>
      </c>
      <c r="L86" s="7">
        <v>0.0</v>
      </c>
      <c r="M86" s="9">
        <v>0.0</v>
      </c>
      <c r="N86" s="9">
        <v>0.0</v>
      </c>
      <c r="O86" s="7">
        <v>3.0</v>
      </c>
      <c r="P86" s="8">
        <v>326.5</v>
      </c>
      <c r="Q86" s="8">
        <v>1306.0</v>
      </c>
      <c r="R86" s="8">
        <v>165191.82</v>
      </c>
    </row>
    <row r="87">
      <c r="A87" s="6" t="s">
        <v>48</v>
      </c>
      <c r="B87" s="6" t="s">
        <v>61</v>
      </c>
      <c r="C87" s="6"/>
      <c r="D87" s="6" t="s">
        <v>49</v>
      </c>
      <c r="E87" s="7">
        <v>1.0</v>
      </c>
      <c r="F87" s="8">
        <v>13412.3</v>
      </c>
      <c r="G87" s="8">
        <v>13412.3</v>
      </c>
      <c r="H87" s="8">
        <v>0.0</v>
      </c>
      <c r="I87" s="8">
        <v>0.0</v>
      </c>
      <c r="J87" s="8">
        <v>72.0</v>
      </c>
      <c r="K87" s="9">
        <v>0.28</v>
      </c>
      <c r="L87" s="7">
        <v>28.0</v>
      </c>
      <c r="M87" s="9">
        <v>0.0</v>
      </c>
      <c r="N87" s="9">
        <v>0.0</v>
      </c>
      <c r="O87" s="7">
        <v>0.0</v>
      </c>
      <c r="P87" s="8">
        <v>2413.0</v>
      </c>
      <c r="Q87" s="8">
        <v>2413.0</v>
      </c>
      <c r="R87" s="8">
        <v>13764.38</v>
      </c>
    </row>
    <row r="88">
      <c r="A88" s="6" t="s">
        <v>46</v>
      </c>
      <c r="B88" s="6" t="s">
        <v>61</v>
      </c>
      <c r="C88" s="6"/>
      <c r="D88" s="6" t="s">
        <v>31</v>
      </c>
      <c r="E88" s="7">
        <v>1.0</v>
      </c>
      <c r="F88" s="8">
        <v>12373.0</v>
      </c>
      <c r="G88" s="8">
        <v>12373.0</v>
      </c>
      <c r="H88" s="8">
        <v>100.0</v>
      </c>
      <c r="I88" s="8">
        <v>100.0</v>
      </c>
      <c r="J88" s="8">
        <v>54.0</v>
      </c>
      <c r="K88" s="9">
        <v>0.28</v>
      </c>
      <c r="L88" s="7">
        <v>28.0</v>
      </c>
      <c r="M88" s="9">
        <v>0.0</v>
      </c>
      <c r="N88" s="9">
        <v>0.0</v>
      </c>
      <c r="O88" s="7">
        <v>0.0</v>
      </c>
      <c r="P88" s="8">
        <v>2636.0</v>
      </c>
      <c r="Q88" s="8">
        <v>2636.0</v>
      </c>
      <c r="R88" s="8">
        <v>19437.46</v>
      </c>
    </row>
    <row r="89">
      <c r="A89" s="6" t="s">
        <v>38</v>
      </c>
      <c r="B89" s="6" t="s">
        <v>61</v>
      </c>
      <c r="C89" s="6"/>
      <c r="D89" s="6" t="s">
        <v>33</v>
      </c>
      <c r="E89" s="7">
        <v>1.0</v>
      </c>
      <c r="F89" s="8">
        <v>10360.96</v>
      </c>
      <c r="G89" s="8">
        <v>10360.96</v>
      </c>
      <c r="H89" s="8">
        <v>0.0</v>
      </c>
      <c r="I89" s="8">
        <v>0.0</v>
      </c>
      <c r="J89" s="8">
        <v>66.0</v>
      </c>
      <c r="K89" s="9">
        <v>0.17</v>
      </c>
      <c r="L89" s="7">
        <v>0.0</v>
      </c>
      <c r="M89" s="9">
        <v>0.0</v>
      </c>
      <c r="N89" s="9">
        <v>0.0</v>
      </c>
      <c r="O89" s="7">
        <v>0.0</v>
      </c>
      <c r="P89" s="8">
        <v>2082.0</v>
      </c>
      <c r="Q89" s="8">
        <v>2082.0</v>
      </c>
      <c r="R89" s="8">
        <v>8136.47</v>
      </c>
    </row>
    <row r="90">
      <c r="A90" s="6" t="s">
        <v>32</v>
      </c>
      <c r="B90" s="6" t="s">
        <v>61</v>
      </c>
      <c r="C90" s="6"/>
      <c r="D90" s="6" t="s">
        <v>33</v>
      </c>
      <c r="E90" s="7">
        <v>1.0</v>
      </c>
      <c r="F90" s="8">
        <v>9923.0</v>
      </c>
      <c r="G90" s="8">
        <v>9923.0</v>
      </c>
      <c r="H90" s="8">
        <v>100.0</v>
      </c>
      <c r="I90" s="8">
        <v>100.0</v>
      </c>
      <c r="J90" s="8">
        <v>54.0</v>
      </c>
      <c r="K90" s="9">
        <v>0.17</v>
      </c>
      <c r="L90" s="7">
        <v>17.0</v>
      </c>
      <c r="M90" s="9">
        <v>0.0</v>
      </c>
      <c r="N90" s="9">
        <v>0.0</v>
      </c>
      <c r="O90" s="7">
        <v>0.0</v>
      </c>
      <c r="P90" s="8">
        <v>558.0</v>
      </c>
      <c r="Q90" s="8">
        <v>558.0</v>
      </c>
      <c r="R90" s="8">
        <v>159775.4</v>
      </c>
    </row>
    <row r="91">
      <c r="A91" s="6" t="s">
        <v>54</v>
      </c>
      <c r="B91" s="6" t="s">
        <v>61</v>
      </c>
      <c r="C91" s="6"/>
      <c r="D91" s="6" t="s">
        <v>20</v>
      </c>
      <c r="E91" s="7">
        <v>1.0</v>
      </c>
      <c r="F91" s="8">
        <v>5698.0</v>
      </c>
      <c r="G91" s="8">
        <v>5698.0</v>
      </c>
      <c r="H91" s="8">
        <v>0.0</v>
      </c>
      <c r="I91" s="8">
        <v>0.0</v>
      </c>
      <c r="J91" s="8">
        <v>54.0</v>
      </c>
      <c r="K91" s="9">
        <v>0.2499</v>
      </c>
      <c r="L91" s="7">
        <v>0.0</v>
      </c>
      <c r="M91" s="9">
        <v>0.0</v>
      </c>
      <c r="N91" s="9">
        <v>0.0</v>
      </c>
      <c r="O91" s="7">
        <v>0.0</v>
      </c>
      <c r="P91" s="8">
        <v>116.0</v>
      </c>
      <c r="Q91" s="8">
        <v>116.0</v>
      </c>
      <c r="R91" s="8">
        <v>23722.8</v>
      </c>
    </row>
    <row r="92">
      <c r="A92" s="6" t="s">
        <v>35</v>
      </c>
      <c r="B92" s="6" t="s">
        <v>61</v>
      </c>
      <c r="C92" s="6"/>
      <c r="D92" s="6" t="s">
        <v>31</v>
      </c>
      <c r="E92" s="7">
        <v>4.0</v>
      </c>
      <c r="F92" s="8">
        <v>69905.69</v>
      </c>
      <c r="G92" s="8">
        <v>17476.42</v>
      </c>
      <c r="H92" s="8">
        <v>700.0</v>
      </c>
      <c r="I92" s="8">
        <v>175.0</v>
      </c>
      <c r="J92" s="8">
        <v>63.0</v>
      </c>
      <c r="K92" s="9">
        <v>0.255</v>
      </c>
      <c r="L92" s="7">
        <v>0.0</v>
      </c>
      <c r="M92" s="9">
        <v>0.0</v>
      </c>
      <c r="N92" s="9">
        <v>0.0</v>
      </c>
      <c r="O92" s="7">
        <v>0.0</v>
      </c>
      <c r="P92" s="8">
        <v>2668.25</v>
      </c>
      <c r="Q92" s="8">
        <v>10673.0</v>
      </c>
      <c r="R92" s="8">
        <v>46368.38</v>
      </c>
    </row>
    <row r="93">
      <c r="A93" s="6" t="s">
        <v>47</v>
      </c>
      <c r="B93" s="6" t="s">
        <v>61</v>
      </c>
      <c r="C93" s="6"/>
      <c r="D93" s="6" t="s">
        <v>20</v>
      </c>
      <c r="E93" s="7">
        <v>1.0</v>
      </c>
      <c r="F93" s="8">
        <v>16687.0</v>
      </c>
      <c r="G93" s="8">
        <v>16687.0</v>
      </c>
      <c r="H93" s="8">
        <v>233.19</v>
      </c>
      <c r="I93" s="8">
        <v>233.19</v>
      </c>
      <c r="J93" s="8">
        <v>72.0</v>
      </c>
      <c r="K93" s="9">
        <v>0.206</v>
      </c>
      <c r="L93" s="7">
        <v>4.4</v>
      </c>
      <c r="M93" s="9">
        <v>0.0</v>
      </c>
      <c r="N93" s="9">
        <v>0.0</v>
      </c>
      <c r="O93" s="7">
        <v>0.0</v>
      </c>
      <c r="P93" s="8">
        <v>2454.19</v>
      </c>
      <c r="Q93" s="8">
        <v>2454.19</v>
      </c>
      <c r="R93" s="8">
        <v>165621.25</v>
      </c>
    </row>
    <row r="94">
      <c r="A94" s="6" t="s">
        <v>41</v>
      </c>
      <c r="B94" s="6" t="s">
        <v>61</v>
      </c>
      <c r="C94" s="6"/>
      <c r="D94" s="6" t="s">
        <v>20</v>
      </c>
      <c r="E94" s="7">
        <v>2.0</v>
      </c>
      <c r="F94" s="8">
        <v>16477.58</v>
      </c>
      <c r="G94" s="8">
        <v>8238.79</v>
      </c>
      <c r="H94" s="8">
        <v>0.0</v>
      </c>
      <c r="I94" s="8">
        <v>0.0</v>
      </c>
      <c r="J94" s="8">
        <v>54.0</v>
      </c>
      <c r="K94" s="9">
        <v>0.2499</v>
      </c>
      <c r="L94" s="7">
        <v>24.99</v>
      </c>
      <c r="M94" s="9">
        <v>0.0</v>
      </c>
      <c r="N94" s="9">
        <v>0.0</v>
      </c>
      <c r="O94" s="7">
        <v>0.0</v>
      </c>
      <c r="P94" s="8">
        <v>2937.0</v>
      </c>
      <c r="Q94" s="8">
        <v>5874.0</v>
      </c>
      <c r="R94" s="8">
        <v>11415.65</v>
      </c>
    </row>
    <row r="95">
      <c r="A95" s="6" t="s">
        <v>37</v>
      </c>
      <c r="B95" s="6" t="s">
        <v>61</v>
      </c>
      <c r="C95" s="6"/>
      <c r="D95" s="6" t="s">
        <v>31</v>
      </c>
      <c r="E95" s="7">
        <v>2.0</v>
      </c>
      <c r="F95" s="8">
        <v>15642.89</v>
      </c>
      <c r="G95" s="8">
        <v>7821.45</v>
      </c>
      <c r="H95" s="8">
        <v>100.0</v>
      </c>
      <c r="I95" s="8">
        <v>50.0</v>
      </c>
      <c r="J95" s="8">
        <v>54.0</v>
      </c>
      <c r="K95" s="9">
        <v>0.28</v>
      </c>
      <c r="L95" s="7">
        <v>0.0</v>
      </c>
      <c r="M95" s="9">
        <v>0.0</v>
      </c>
      <c r="N95" s="9">
        <v>0.0</v>
      </c>
      <c r="O95" s="7">
        <v>0.0</v>
      </c>
      <c r="P95" s="8">
        <v>1753.0</v>
      </c>
      <c r="Q95" s="8">
        <v>3506.0</v>
      </c>
      <c r="R95" s="8">
        <v>1658.5</v>
      </c>
    </row>
    <row r="96">
      <c r="A96" s="6" t="s">
        <v>41</v>
      </c>
      <c r="B96" s="6" t="s">
        <v>61</v>
      </c>
      <c r="C96" s="6"/>
      <c r="D96" s="6" t="s">
        <v>20</v>
      </c>
      <c r="E96" s="7">
        <v>1.0</v>
      </c>
      <c r="F96" s="8">
        <v>18516.09</v>
      </c>
      <c r="G96" s="8">
        <v>18516.09</v>
      </c>
      <c r="H96" s="8">
        <v>200.0</v>
      </c>
      <c r="I96" s="8">
        <v>200.0</v>
      </c>
      <c r="J96" s="8">
        <v>54.0</v>
      </c>
      <c r="K96" s="9">
        <v>0.2499</v>
      </c>
      <c r="L96" s="7">
        <v>0.0</v>
      </c>
      <c r="M96" s="9">
        <v>0.0</v>
      </c>
      <c r="N96" s="9">
        <v>0.0</v>
      </c>
      <c r="O96" s="7">
        <v>0.0</v>
      </c>
      <c r="P96" s="8">
        <v>2576.0</v>
      </c>
      <c r="Q96" s="8">
        <v>2576.0</v>
      </c>
      <c r="R96" s="8">
        <v>107755.2</v>
      </c>
    </row>
    <row r="97">
      <c r="A97" s="6" t="s">
        <v>35</v>
      </c>
      <c r="B97" s="6" t="s">
        <v>61</v>
      </c>
      <c r="C97" s="6"/>
      <c r="D97" s="6" t="s">
        <v>31</v>
      </c>
      <c r="E97" s="7">
        <v>1.0</v>
      </c>
      <c r="F97" s="8">
        <v>13051.25</v>
      </c>
      <c r="G97" s="8">
        <v>13051.25</v>
      </c>
      <c r="H97" s="8">
        <v>0.0</v>
      </c>
      <c r="I97" s="8">
        <v>0.0</v>
      </c>
      <c r="J97" s="8">
        <v>54.0</v>
      </c>
      <c r="K97" s="9">
        <v>0.28</v>
      </c>
      <c r="L97" s="7">
        <v>0.0</v>
      </c>
      <c r="M97" s="9">
        <v>0.0</v>
      </c>
      <c r="N97" s="9">
        <v>0.0</v>
      </c>
      <c r="O97" s="7">
        <v>0.0</v>
      </c>
      <c r="P97" s="8">
        <v>869.0</v>
      </c>
      <c r="Q97" s="8">
        <v>869.0</v>
      </c>
      <c r="R97" s="8">
        <v>868.0</v>
      </c>
    </row>
    <row r="98">
      <c r="A98" s="6" t="s">
        <v>24</v>
      </c>
      <c r="B98" s="6" t="s">
        <v>62</v>
      </c>
      <c r="C98" s="6"/>
      <c r="D98" s="6" t="s">
        <v>20</v>
      </c>
      <c r="E98" s="7">
        <v>345.0</v>
      </c>
      <c r="F98" s="8">
        <v>1.050927144E7</v>
      </c>
      <c r="G98" s="8">
        <v>30461.66</v>
      </c>
      <c r="H98" s="8">
        <v>86418.86</v>
      </c>
      <c r="I98" s="8">
        <v>250.49</v>
      </c>
      <c r="J98" s="8">
        <v>60.3</v>
      </c>
      <c r="K98" s="9">
        <v>0.0182</v>
      </c>
      <c r="L98" s="7">
        <v>0.53</v>
      </c>
      <c r="M98" s="9">
        <v>0.012</v>
      </c>
      <c r="N98" s="9">
        <v>0.01</v>
      </c>
      <c r="O98" s="7">
        <v>0.0</v>
      </c>
      <c r="P98" s="8">
        <v>1584.74</v>
      </c>
      <c r="Q98" s="8">
        <v>546735.36</v>
      </c>
      <c r="R98" s="8">
        <v>5374.9</v>
      </c>
    </row>
    <row r="99">
      <c r="A99" s="6" t="s">
        <v>47</v>
      </c>
      <c r="B99" s="6" t="s">
        <v>62</v>
      </c>
      <c r="C99" s="6"/>
      <c r="D99" s="6" t="s">
        <v>20</v>
      </c>
      <c r="E99" s="7">
        <v>275.0</v>
      </c>
      <c r="F99" s="8">
        <v>9183049.84</v>
      </c>
      <c r="G99" s="8">
        <v>33392.91</v>
      </c>
      <c r="H99" s="8">
        <v>105173.3</v>
      </c>
      <c r="I99" s="8">
        <v>382.45</v>
      </c>
      <c r="J99" s="8">
        <v>65.39</v>
      </c>
      <c r="K99" s="9">
        <v>0.0239</v>
      </c>
      <c r="L99" s="7">
        <v>0.14</v>
      </c>
      <c r="M99" s="9">
        <v>0.009</v>
      </c>
      <c r="N99" s="9">
        <v>0.008</v>
      </c>
      <c r="O99" s="7">
        <v>0.0</v>
      </c>
      <c r="P99" s="8">
        <v>1834.6</v>
      </c>
      <c r="Q99" s="8">
        <v>504514.45</v>
      </c>
      <c r="R99" s="8">
        <v>48419.93</v>
      </c>
    </row>
    <row r="100">
      <c r="A100" s="6" t="s">
        <v>59</v>
      </c>
      <c r="B100" s="6" t="s">
        <v>62</v>
      </c>
      <c r="C100" s="6"/>
      <c r="D100" s="6" t="s">
        <v>20</v>
      </c>
      <c r="E100" s="7">
        <v>105.0</v>
      </c>
      <c r="F100" s="8">
        <v>2910093.61</v>
      </c>
      <c r="G100" s="8">
        <v>27715.18</v>
      </c>
      <c r="H100" s="8">
        <v>34168.45</v>
      </c>
      <c r="I100" s="8">
        <v>325.41</v>
      </c>
      <c r="J100" s="8">
        <v>64.57</v>
      </c>
      <c r="K100" s="9">
        <v>0.0175</v>
      </c>
      <c r="L100" s="7">
        <v>0.61</v>
      </c>
      <c r="M100" s="9">
        <v>0.004</v>
      </c>
      <c r="N100" s="9">
        <v>0.003</v>
      </c>
      <c r="O100" s="7">
        <v>0.0</v>
      </c>
      <c r="P100" s="8">
        <v>1302.81</v>
      </c>
      <c r="Q100" s="8">
        <v>136794.93</v>
      </c>
      <c r="R100" s="8">
        <v>23451.0</v>
      </c>
    </row>
    <row r="101">
      <c r="A101" s="6" t="s">
        <v>37</v>
      </c>
      <c r="B101" s="6" t="s">
        <v>63</v>
      </c>
      <c r="C101" s="6"/>
      <c r="D101" s="6" t="s">
        <v>31</v>
      </c>
      <c r="E101" s="7">
        <v>43.0</v>
      </c>
      <c r="F101" s="8">
        <v>1043174.65</v>
      </c>
      <c r="G101" s="8">
        <v>24259.88</v>
      </c>
      <c r="H101" s="8">
        <v>36474.75</v>
      </c>
      <c r="I101" s="8">
        <v>848.25</v>
      </c>
      <c r="J101" s="8">
        <v>71.58</v>
      </c>
      <c r="K101" s="9">
        <v>0.1781</v>
      </c>
      <c r="L101" s="7">
        <v>1.42</v>
      </c>
      <c r="M101" s="9">
        <v>0.001</v>
      </c>
      <c r="N101" s="9">
        <v>0.001</v>
      </c>
      <c r="O101" s="7">
        <v>0.0</v>
      </c>
      <c r="P101" s="8">
        <v>2302.24</v>
      </c>
      <c r="Q101" s="8">
        <v>98996.22</v>
      </c>
      <c r="R101" s="8">
        <v>92830.22</v>
      </c>
    </row>
    <row r="102">
      <c r="A102" s="6" t="s">
        <v>43</v>
      </c>
      <c r="B102" s="6" t="s">
        <v>63</v>
      </c>
      <c r="C102" s="6"/>
      <c r="D102" s="6" t="s">
        <v>27</v>
      </c>
      <c r="E102" s="7">
        <v>40.0</v>
      </c>
      <c r="F102" s="8">
        <v>885617.68</v>
      </c>
      <c r="G102" s="8">
        <v>22140.44</v>
      </c>
      <c r="H102" s="8">
        <v>48710.29</v>
      </c>
      <c r="I102" s="8">
        <v>1217.76</v>
      </c>
      <c r="J102" s="8">
        <v>71.25</v>
      </c>
      <c r="K102" s="9">
        <v>0.1802</v>
      </c>
      <c r="L102" s="7">
        <v>1.9</v>
      </c>
      <c r="M102" s="9">
        <v>0.001</v>
      </c>
      <c r="N102" s="9">
        <v>0.001</v>
      </c>
      <c r="O102" s="7">
        <v>0.0</v>
      </c>
      <c r="P102" s="8">
        <v>3130.55</v>
      </c>
      <c r="Q102" s="8">
        <v>125222.15</v>
      </c>
      <c r="R102" s="8">
        <v>67892.74</v>
      </c>
    </row>
    <row r="103">
      <c r="A103" s="6" t="s">
        <v>35</v>
      </c>
      <c r="B103" s="6" t="s">
        <v>63</v>
      </c>
      <c r="C103" s="6"/>
      <c r="D103" s="6" t="s">
        <v>31</v>
      </c>
      <c r="E103" s="7">
        <v>34.0</v>
      </c>
      <c r="F103" s="8">
        <v>834054.69</v>
      </c>
      <c r="G103" s="8">
        <v>24531.02</v>
      </c>
      <c r="H103" s="8">
        <v>36828.91</v>
      </c>
      <c r="I103" s="8">
        <v>1083.2</v>
      </c>
      <c r="J103" s="8">
        <v>71.65</v>
      </c>
      <c r="K103" s="9">
        <v>0.1695</v>
      </c>
      <c r="L103" s="7">
        <v>1.67</v>
      </c>
      <c r="M103" s="9">
        <v>0.001</v>
      </c>
      <c r="N103" s="9">
        <v>0.001</v>
      </c>
      <c r="O103" s="7">
        <v>0.0</v>
      </c>
      <c r="P103" s="8">
        <v>2211.22</v>
      </c>
      <c r="Q103" s="8">
        <v>75181.49</v>
      </c>
      <c r="R103" s="8">
        <v>6136.0</v>
      </c>
    </row>
    <row r="104">
      <c r="A104" s="6" t="s">
        <v>29</v>
      </c>
      <c r="B104" s="6" t="s">
        <v>63</v>
      </c>
      <c r="C104" s="6"/>
      <c r="D104" s="6" t="s">
        <v>31</v>
      </c>
      <c r="E104" s="7">
        <v>25.0</v>
      </c>
      <c r="F104" s="8">
        <v>638693.47</v>
      </c>
      <c r="G104" s="8">
        <v>25547.74</v>
      </c>
      <c r="H104" s="8">
        <v>36547.51</v>
      </c>
      <c r="I104" s="8">
        <v>1461.9</v>
      </c>
      <c r="J104" s="8">
        <v>72.0</v>
      </c>
      <c r="K104" s="9">
        <v>0.1738</v>
      </c>
      <c r="L104" s="7">
        <v>1.54</v>
      </c>
      <c r="M104" s="9">
        <v>0.001</v>
      </c>
      <c r="N104" s="9">
        <v>0.001</v>
      </c>
      <c r="O104" s="7">
        <v>0.0</v>
      </c>
      <c r="P104" s="8">
        <v>2759.01</v>
      </c>
      <c r="Q104" s="8">
        <v>68975.26</v>
      </c>
      <c r="R104" s="8">
        <v>8067.58</v>
      </c>
    </row>
    <row r="105">
      <c r="A105" s="6" t="s">
        <v>45</v>
      </c>
      <c r="B105" s="6" t="s">
        <v>63</v>
      </c>
      <c r="C105" s="6"/>
      <c r="D105" s="6" t="s">
        <v>27</v>
      </c>
      <c r="E105" s="7">
        <v>31.0</v>
      </c>
      <c r="F105" s="8">
        <v>619652.47</v>
      </c>
      <c r="G105" s="8">
        <v>19988.79</v>
      </c>
      <c r="H105" s="8">
        <v>20950.88</v>
      </c>
      <c r="I105" s="8">
        <v>675.83</v>
      </c>
      <c r="J105" s="8">
        <v>70.94</v>
      </c>
      <c r="K105" s="9">
        <v>0.1826</v>
      </c>
      <c r="L105" s="7">
        <v>1.3</v>
      </c>
      <c r="M105" s="9">
        <v>0.001</v>
      </c>
      <c r="N105" s="9">
        <v>0.001</v>
      </c>
      <c r="O105" s="7">
        <v>0.0</v>
      </c>
      <c r="P105" s="8">
        <v>1930.89</v>
      </c>
      <c r="Q105" s="8">
        <v>59857.51</v>
      </c>
      <c r="R105" s="8">
        <v>3676.2</v>
      </c>
    </row>
    <row r="106">
      <c r="A106" s="6" t="s">
        <v>35</v>
      </c>
      <c r="B106" s="6" t="s">
        <v>63</v>
      </c>
      <c r="C106" s="6"/>
      <c r="D106" s="6" t="s">
        <v>31</v>
      </c>
      <c r="E106" s="7">
        <v>24.0</v>
      </c>
      <c r="F106" s="8">
        <v>548036.49</v>
      </c>
      <c r="G106" s="8">
        <v>22834.85</v>
      </c>
      <c r="H106" s="8">
        <v>19870.89</v>
      </c>
      <c r="I106" s="8">
        <v>827.95</v>
      </c>
      <c r="J106" s="8">
        <v>70.5</v>
      </c>
      <c r="K106" s="9">
        <v>0.1669</v>
      </c>
      <c r="L106" s="7">
        <v>1.88</v>
      </c>
      <c r="M106" s="9">
        <v>0.001</v>
      </c>
      <c r="N106" s="9">
        <v>0.001</v>
      </c>
      <c r="O106" s="7">
        <v>0.0</v>
      </c>
      <c r="P106" s="8">
        <v>1777.44</v>
      </c>
      <c r="Q106" s="8">
        <v>42658.46</v>
      </c>
      <c r="R106" s="8">
        <v>1506.0</v>
      </c>
    </row>
    <row r="107">
      <c r="A107" s="6" t="s">
        <v>34</v>
      </c>
      <c r="B107" s="6" t="s">
        <v>63</v>
      </c>
      <c r="C107" s="6"/>
      <c r="D107" s="6" t="s">
        <v>20</v>
      </c>
      <c r="E107" s="7">
        <v>18.0</v>
      </c>
      <c r="F107" s="8">
        <v>435278.21</v>
      </c>
      <c r="G107" s="8">
        <v>24182.12</v>
      </c>
      <c r="H107" s="8">
        <v>13612.02</v>
      </c>
      <c r="I107" s="8">
        <v>756.22</v>
      </c>
      <c r="J107" s="8">
        <v>68.67</v>
      </c>
      <c r="K107" s="9">
        <v>0.1646</v>
      </c>
      <c r="L107" s="7">
        <v>1.17</v>
      </c>
      <c r="M107" s="9">
        <v>0.001</v>
      </c>
      <c r="N107" s="9">
        <v>0.001</v>
      </c>
      <c r="O107" s="7">
        <v>0.0</v>
      </c>
      <c r="P107" s="8">
        <v>2622.79</v>
      </c>
      <c r="Q107" s="8">
        <v>47210.27</v>
      </c>
      <c r="R107" s="8">
        <v>3896.64</v>
      </c>
    </row>
    <row r="108">
      <c r="A108" s="6" t="s">
        <v>25</v>
      </c>
      <c r="B108" s="6" t="s">
        <v>63</v>
      </c>
      <c r="C108" s="6"/>
      <c r="D108" s="6" t="s">
        <v>27</v>
      </c>
      <c r="E108" s="7">
        <v>13.0</v>
      </c>
      <c r="F108" s="8">
        <v>350940.82</v>
      </c>
      <c r="G108" s="8">
        <v>26995.45</v>
      </c>
      <c r="H108" s="8">
        <v>11064.63</v>
      </c>
      <c r="I108" s="8">
        <v>851.13</v>
      </c>
      <c r="J108" s="8">
        <v>72.46</v>
      </c>
      <c r="K108" s="9">
        <v>0.1833</v>
      </c>
      <c r="L108" s="7">
        <v>1.42</v>
      </c>
      <c r="M108" s="9">
        <v>0.0</v>
      </c>
      <c r="N108" s="9">
        <v>0.0</v>
      </c>
      <c r="O108" s="7">
        <v>0.0</v>
      </c>
      <c r="P108" s="8">
        <v>2021.66</v>
      </c>
      <c r="Q108" s="8">
        <v>26281.63</v>
      </c>
      <c r="R108" s="8">
        <v>9591.0</v>
      </c>
    </row>
    <row r="109">
      <c r="A109" s="6" t="s">
        <v>44</v>
      </c>
      <c r="B109" s="6" t="s">
        <v>63</v>
      </c>
      <c r="C109" s="6"/>
      <c r="D109" s="6" t="s">
        <v>20</v>
      </c>
      <c r="E109" s="7">
        <v>10.0</v>
      </c>
      <c r="F109" s="8">
        <v>303857.19</v>
      </c>
      <c r="G109" s="8">
        <v>30385.72</v>
      </c>
      <c r="H109" s="8">
        <v>5788.6</v>
      </c>
      <c r="I109" s="8">
        <v>578.86</v>
      </c>
      <c r="J109" s="8">
        <v>69.9</v>
      </c>
      <c r="K109" s="9">
        <v>0.1639</v>
      </c>
      <c r="L109" s="7">
        <v>0.67</v>
      </c>
      <c r="M109" s="9">
        <v>0.0</v>
      </c>
      <c r="N109" s="9">
        <v>0.0</v>
      </c>
      <c r="O109" s="7">
        <v>0.0</v>
      </c>
      <c r="P109" s="8">
        <v>2181.76</v>
      </c>
      <c r="Q109" s="8">
        <v>21817.6</v>
      </c>
      <c r="R109" s="8">
        <v>0.0</v>
      </c>
    </row>
    <row r="110">
      <c r="A110" s="6" t="s">
        <v>28</v>
      </c>
      <c r="B110" s="6" t="s">
        <v>63</v>
      </c>
      <c r="C110" s="6"/>
      <c r="D110" s="6" t="s">
        <v>27</v>
      </c>
      <c r="E110" s="7">
        <v>11.0</v>
      </c>
      <c r="F110" s="8">
        <v>260454.92</v>
      </c>
      <c r="G110" s="8">
        <v>23677.72</v>
      </c>
      <c r="H110" s="8">
        <v>13432.89</v>
      </c>
      <c r="I110" s="8">
        <v>1221.17</v>
      </c>
      <c r="J110" s="8">
        <v>67.64</v>
      </c>
      <c r="K110" s="9">
        <v>0.1572</v>
      </c>
      <c r="L110" s="7">
        <v>3.56</v>
      </c>
      <c r="M110" s="9">
        <v>0.0</v>
      </c>
      <c r="N110" s="9">
        <v>0.0</v>
      </c>
      <c r="O110" s="7">
        <v>0.0</v>
      </c>
      <c r="P110" s="8">
        <v>3108.28</v>
      </c>
      <c r="Q110" s="8">
        <v>34191.12</v>
      </c>
      <c r="R110" s="8">
        <v>56228.28</v>
      </c>
    </row>
    <row r="111">
      <c r="A111" s="6" t="s">
        <v>32</v>
      </c>
      <c r="B111" s="6" t="s">
        <v>63</v>
      </c>
      <c r="C111" s="6"/>
      <c r="D111" s="6" t="s">
        <v>33</v>
      </c>
      <c r="E111" s="7">
        <v>9.0</v>
      </c>
      <c r="F111" s="8">
        <v>175113.0</v>
      </c>
      <c r="G111" s="8">
        <v>19457.0</v>
      </c>
      <c r="H111" s="8">
        <v>5166.06</v>
      </c>
      <c r="I111" s="8">
        <v>574.01</v>
      </c>
      <c r="J111" s="8">
        <v>70.67</v>
      </c>
      <c r="K111" s="9">
        <v>0.1516</v>
      </c>
      <c r="L111" s="7">
        <v>4.61</v>
      </c>
      <c r="M111" s="9">
        <v>0.0</v>
      </c>
      <c r="N111" s="9">
        <v>0.0</v>
      </c>
      <c r="O111" s="7">
        <v>0.0</v>
      </c>
      <c r="P111" s="8">
        <v>996.78</v>
      </c>
      <c r="Q111" s="8">
        <v>8971.06</v>
      </c>
      <c r="R111" s="8">
        <v>0.0</v>
      </c>
    </row>
    <row r="112">
      <c r="A112" s="6" t="s">
        <v>48</v>
      </c>
      <c r="B112" s="6" t="s">
        <v>63</v>
      </c>
      <c r="C112" s="6"/>
      <c r="D112" s="6" t="s">
        <v>49</v>
      </c>
      <c r="E112" s="7">
        <v>9.0</v>
      </c>
      <c r="F112" s="8">
        <v>171158.74</v>
      </c>
      <c r="G112" s="8">
        <v>19017.64</v>
      </c>
      <c r="H112" s="8">
        <v>5965.53</v>
      </c>
      <c r="I112" s="8">
        <v>662.84</v>
      </c>
      <c r="J112" s="8">
        <v>72.0</v>
      </c>
      <c r="K112" s="9">
        <v>0.1906</v>
      </c>
      <c r="L112" s="7">
        <v>4.62</v>
      </c>
      <c r="M112" s="9">
        <v>0.0</v>
      </c>
      <c r="N112" s="9">
        <v>0.0</v>
      </c>
      <c r="O112" s="7">
        <v>0.0</v>
      </c>
      <c r="P112" s="8">
        <v>1038.84</v>
      </c>
      <c r="Q112" s="8">
        <v>9349.53</v>
      </c>
      <c r="R112" s="8">
        <v>15887.51</v>
      </c>
    </row>
    <row r="113">
      <c r="A113" s="6" t="s">
        <v>24</v>
      </c>
      <c r="B113" s="6" t="s">
        <v>63</v>
      </c>
      <c r="C113" s="6"/>
      <c r="D113" s="6" t="s">
        <v>20</v>
      </c>
      <c r="E113" s="7">
        <v>10.0</v>
      </c>
      <c r="F113" s="8">
        <v>157192.46</v>
      </c>
      <c r="G113" s="8">
        <v>15719.25</v>
      </c>
      <c r="H113" s="8">
        <v>5647.73</v>
      </c>
      <c r="I113" s="8">
        <v>564.77</v>
      </c>
      <c r="J113" s="8">
        <v>64.8</v>
      </c>
      <c r="K113" s="9">
        <v>0.1641</v>
      </c>
      <c r="L113" s="7">
        <v>1.1</v>
      </c>
      <c r="M113" s="9">
        <v>0.0</v>
      </c>
      <c r="N113" s="9">
        <v>0.0</v>
      </c>
      <c r="O113" s="7">
        <v>0.0</v>
      </c>
      <c r="P113" s="8">
        <v>1978.37</v>
      </c>
      <c r="Q113" s="8">
        <v>19783.73</v>
      </c>
      <c r="R113" s="8">
        <v>702.0</v>
      </c>
    </row>
    <row r="114">
      <c r="A114" s="6" t="s">
        <v>47</v>
      </c>
      <c r="B114" s="6" t="s">
        <v>63</v>
      </c>
      <c r="C114" s="6"/>
      <c r="D114" s="6" t="s">
        <v>20</v>
      </c>
      <c r="E114" s="7">
        <v>6.0</v>
      </c>
      <c r="F114" s="8">
        <v>130220.52</v>
      </c>
      <c r="G114" s="8">
        <v>21703.42</v>
      </c>
      <c r="H114" s="8">
        <v>6385.76</v>
      </c>
      <c r="I114" s="8">
        <v>1064.29</v>
      </c>
      <c r="J114" s="8">
        <v>70.0</v>
      </c>
      <c r="K114" s="9">
        <v>0.1714</v>
      </c>
      <c r="L114" s="7">
        <v>1.92</v>
      </c>
      <c r="M114" s="9">
        <v>0.0</v>
      </c>
      <c r="N114" s="9">
        <v>0.0</v>
      </c>
      <c r="O114" s="7">
        <v>0.0</v>
      </c>
      <c r="P114" s="8">
        <v>1515.61</v>
      </c>
      <c r="Q114" s="8">
        <v>9093.65</v>
      </c>
      <c r="R114" s="8">
        <v>31996.64</v>
      </c>
    </row>
    <row r="115">
      <c r="A115" s="6" t="s">
        <v>52</v>
      </c>
      <c r="B115" s="6" t="s">
        <v>63</v>
      </c>
      <c r="C115" s="6"/>
      <c r="D115" s="6" t="s">
        <v>20</v>
      </c>
      <c r="E115" s="7">
        <v>4.0</v>
      </c>
      <c r="F115" s="8">
        <v>92614.1</v>
      </c>
      <c r="G115" s="8">
        <v>23153.53</v>
      </c>
      <c r="H115" s="8">
        <v>4768.18</v>
      </c>
      <c r="I115" s="8">
        <v>1192.05</v>
      </c>
      <c r="J115" s="8">
        <v>72.0</v>
      </c>
      <c r="K115" s="9">
        <v>0.1919</v>
      </c>
      <c r="L115" s="7">
        <v>2.0</v>
      </c>
      <c r="M115" s="9">
        <v>0.0</v>
      </c>
      <c r="N115" s="9">
        <v>0.0</v>
      </c>
      <c r="O115" s="7">
        <v>0.0</v>
      </c>
      <c r="P115" s="8">
        <v>2509.05</v>
      </c>
      <c r="Q115" s="8">
        <v>10036.18</v>
      </c>
      <c r="R115" s="8">
        <v>24095.54</v>
      </c>
    </row>
    <row r="116">
      <c r="A116" s="6" t="s">
        <v>21</v>
      </c>
      <c r="B116" s="6" t="s">
        <v>63</v>
      </c>
      <c r="C116" s="6"/>
      <c r="D116" s="6" t="s">
        <v>20</v>
      </c>
      <c r="E116" s="7">
        <v>2.0</v>
      </c>
      <c r="F116" s="8">
        <v>88652.07</v>
      </c>
      <c r="G116" s="8">
        <v>44326.04</v>
      </c>
      <c r="H116" s="8">
        <v>4568.63</v>
      </c>
      <c r="I116" s="8">
        <v>2284.32</v>
      </c>
      <c r="J116" s="8">
        <v>72.0</v>
      </c>
      <c r="K116" s="9">
        <v>0.137</v>
      </c>
      <c r="L116" s="7">
        <v>2.1</v>
      </c>
      <c r="M116" s="9">
        <v>0.0</v>
      </c>
      <c r="N116" s="9">
        <v>0.0</v>
      </c>
      <c r="O116" s="7">
        <v>0.0</v>
      </c>
      <c r="P116" s="8">
        <v>4415.82</v>
      </c>
      <c r="Q116" s="8">
        <v>8831.63</v>
      </c>
      <c r="R116" s="8">
        <v>0.0</v>
      </c>
    </row>
    <row r="117">
      <c r="A117" s="6" t="s">
        <v>53</v>
      </c>
      <c r="B117" s="6" t="s">
        <v>63</v>
      </c>
      <c r="C117" s="6"/>
      <c r="D117" s="6" t="s">
        <v>49</v>
      </c>
      <c r="E117" s="7">
        <v>4.0</v>
      </c>
      <c r="F117" s="8">
        <v>88112.15</v>
      </c>
      <c r="G117" s="8">
        <v>22028.04</v>
      </c>
      <c r="H117" s="8">
        <v>4260.86</v>
      </c>
      <c r="I117" s="8">
        <v>1065.22</v>
      </c>
      <c r="J117" s="8">
        <v>73.5</v>
      </c>
      <c r="K117" s="9">
        <v>0.1899</v>
      </c>
      <c r="L117" s="7">
        <v>1.88</v>
      </c>
      <c r="M117" s="9">
        <v>0.0</v>
      </c>
      <c r="N117" s="9">
        <v>0.0</v>
      </c>
      <c r="O117" s="7">
        <v>0.0</v>
      </c>
      <c r="P117" s="8">
        <v>2498.9</v>
      </c>
      <c r="Q117" s="8">
        <v>9995.61</v>
      </c>
      <c r="R117" s="8">
        <v>5080.0</v>
      </c>
    </row>
    <row r="118">
      <c r="A118" s="6" t="s">
        <v>39</v>
      </c>
      <c r="B118" s="6" t="s">
        <v>63</v>
      </c>
      <c r="C118" s="6"/>
      <c r="D118" s="6" t="s">
        <v>20</v>
      </c>
      <c r="E118" s="7">
        <v>3.0</v>
      </c>
      <c r="F118" s="8">
        <v>86606.81</v>
      </c>
      <c r="G118" s="8">
        <v>28868.94</v>
      </c>
      <c r="H118" s="8">
        <v>4091.56</v>
      </c>
      <c r="I118" s="8">
        <v>1363.85</v>
      </c>
      <c r="J118" s="8">
        <v>77.0</v>
      </c>
      <c r="K118" s="9">
        <v>0.1682</v>
      </c>
      <c r="L118" s="7">
        <v>1.67</v>
      </c>
      <c r="M118" s="9">
        <v>0.0</v>
      </c>
      <c r="N118" s="9">
        <v>0.0</v>
      </c>
      <c r="O118" s="7">
        <v>0.0</v>
      </c>
      <c r="P118" s="8">
        <v>2124.19</v>
      </c>
      <c r="Q118" s="8">
        <v>6372.56</v>
      </c>
      <c r="R118" s="8">
        <v>20833.72</v>
      </c>
    </row>
    <row r="119">
      <c r="A119" s="6" t="s">
        <v>54</v>
      </c>
      <c r="B119" s="6" t="s">
        <v>63</v>
      </c>
      <c r="C119" s="6"/>
      <c r="D119" s="6" t="s">
        <v>20</v>
      </c>
      <c r="E119" s="7">
        <v>5.0</v>
      </c>
      <c r="F119" s="8">
        <v>86297.52</v>
      </c>
      <c r="G119" s="8">
        <v>17259.5</v>
      </c>
      <c r="H119" s="8">
        <v>2810.11</v>
      </c>
      <c r="I119" s="8">
        <v>562.02</v>
      </c>
      <c r="J119" s="8">
        <v>64.8</v>
      </c>
      <c r="K119" s="9">
        <v>0.1961</v>
      </c>
      <c r="L119" s="7">
        <v>1.54</v>
      </c>
      <c r="M119" s="9">
        <v>0.0</v>
      </c>
      <c r="N119" s="9">
        <v>0.0</v>
      </c>
      <c r="O119" s="7">
        <v>0.0</v>
      </c>
      <c r="P119" s="8">
        <v>1478.82</v>
      </c>
      <c r="Q119" s="8">
        <v>7394.11</v>
      </c>
      <c r="R119" s="8">
        <v>1696.54</v>
      </c>
    </row>
    <row r="120">
      <c r="A120" s="6" t="s">
        <v>38</v>
      </c>
      <c r="B120" s="6" t="s">
        <v>63</v>
      </c>
      <c r="C120" s="6"/>
      <c r="D120" s="6" t="s">
        <v>33</v>
      </c>
      <c r="E120" s="7">
        <v>3.0</v>
      </c>
      <c r="F120" s="8">
        <v>59109.9</v>
      </c>
      <c r="G120" s="8">
        <v>19703.3</v>
      </c>
      <c r="H120" s="8">
        <v>3116.87</v>
      </c>
      <c r="I120" s="8">
        <v>1038.96</v>
      </c>
      <c r="J120" s="8">
        <v>72.0</v>
      </c>
      <c r="K120" s="9">
        <v>0.1362</v>
      </c>
      <c r="L120" s="7">
        <v>2.0</v>
      </c>
      <c r="M120" s="9">
        <v>0.0</v>
      </c>
      <c r="N120" s="9">
        <v>0.0</v>
      </c>
      <c r="O120" s="7">
        <v>0.0</v>
      </c>
      <c r="P120" s="8">
        <v>2596.29</v>
      </c>
      <c r="Q120" s="8">
        <v>7788.87</v>
      </c>
      <c r="R120" s="8">
        <v>442080.25</v>
      </c>
    </row>
    <row r="121">
      <c r="A121" s="6" t="s">
        <v>60</v>
      </c>
      <c r="B121" s="6" t="s">
        <v>63</v>
      </c>
      <c r="C121" s="6"/>
      <c r="D121" s="6" t="s">
        <v>20</v>
      </c>
      <c r="E121" s="7">
        <v>3.0</v>
      </c>
      <c r="F121" s="8">
        <v>53976.19</v>
      </c>
      <c r="G121" s="8">
        <v>17992.06</v>
      </c>
      <c r="H121" s="8">
        <v>2765.14</v>
      </c>
      <c r="I121" s="8">
        <v>921.71</v>
      </c>
      <c r="J121" s="8">
        <v>72.0</v>
      </c>
      <c r="K121" s="9">
        <v>0.1696</v>
      </c>
      <c r="L121" s="7">
        <v>1.67</v>
      </c>
      <c r="M121" s="9">
        <v>0.0</v>
      </c>
      <c r="N121" s="9">
        <v>0.0</v>
      </c>
      <c r="O121" s="7">
        <v>0.0</v>
      </c>
      <c r="P121" s="8">
        <v>2154.15</v>
      </c>
      <c r="Q121" s="8">
        <v>6462.46</v>
      </c>
      <c r="R121" s="8">
        <v>231804.17</v>
      </c>
    </row>
    <row r="122">
      <c r="A122" s="6" t="s">
        <v>23</v>
      </c>
      <c r="B122" s="6" t="s">
        <v>63</v>
      </c>
      <c r="C122" s="6"/>
      <c r="D122" s="6" t="s">
        <v>20</v>
      </c>
      <c r="E122" s="7">
        <v>2.0</v>
      </c>
      <c r="F122" s="8">
        <v>45761.2</v>
      </c>
      <c r="G122" s="8">
        <v>22880.6</v>
      </c>
      <c r="H122" s="8">
        <v>2312.83</v>
      </c>
      <c r="I122" s="8">
        <v>1156.42</v>
      </c>
      <c r="J122" s="8">
        <v>72.0</v>
      </c>
      <c r="K122" s="9">
        <v>0.1756</v>
      </c>
      <c r="L122" s="7">
        <v>2.0</v>
      </c>
      <c r="M122" s="9">
        <v>0.0</v>
      </c>
      <c r="N122" s="9">
        <v>0.0</v>
      </c>
      <c r="O122" s="7">
        <v>0.0</v>
      </c>
      <c r="P122" s="8">
        <v>1867.42</v>
      </c>
      <c r="Q122" s="8">
        <v>3734.83</v>
      </c>
      <c r="R122" s="8">
        <v>51099.2</v>
      </c>
    </row>
    <row r="123">
      <c r="A123" s="6" t="s">
        <v>58</v>
      </c>
      <c r="B123" s="6" t="s">
        <v>63</v>
      </c>
      <c r="C123" s="6"/>
      <c r="D123" s="6" t="s">
        <v>20</v>
      </c>
      <c r="E123" s="7">
        <v>3.0</v>
      </c>
      <c r="F123" s="8">
        <v>38504.22</v>
      </c>
      <c r="G123" s="8">
        <v>12834.74</v>
      </c>
      <c r="H123" s="8">
        <v>2558.05</v>
      </c>
      <c r="I123" s="8">
        <v>852.68</v>
      </c>
      <c r="J123" s="8">
        <v>68.0</v>
      </c>
      <c r="K123" s="9">
        <v>0.1294</v>
      </c>
      <c r="L123" s="7">
        <v>2.0</v>
      </c>
      <c r="M123" s="9">
        <v>0.0</v>
      </c>
      <c r="N123" s="9">
        <v>0.0</v>
      </c>
      <c r="O123" s="7">
        <v>0.0</v>
      </c>
      <c r="P123" s="8">
        <v>2407.68</v>
      </c>
      <c r="Q123" s="8">
        <v>7223.05</v>
      </c>
      <c r="R123" s="8">
        <v>1769.57</v>
      </c>
    </row>
    <row r="124">
      <c r="A124" s="6" t="s">
        <v>57</v>
      </c>
      <c r="B124" s="6" t="s">
        <v>63</v>
      </c>
      <c r="C124" s="6"/>
      <c r="D124" s="6" t="s">
        <v>33</v>
      </c>
      <c r="E124" s="7">
        <v>1.0</v>
      </c>
      <c r="F124" s="8">
        <v>27767.49</v>
      </c>
      <c r="G124" s="8">
        <v>27767.49</v>
      </c>
      <c r="H124" s="8">
        <v>1359.83</v>
      </c>
      <c r="I124" s="8">
        <v>1359.83</v>
      </c>
      <c r="J124" s="8">
        <v>72.0</v>
      </c>
      <c r="K124" s="9">
        <v>0.134</v>
      </c>
      <c r="L124" s="7">
        <v>2.0</v>
      </c>
      <c r="M124" s="9">
        <v>0.0</v>
      </c>
      <c r="N124" s="9">
        <v>0.0</v>
      </c>
      <c r="O124" s="7">
        <v>0.0</v>
      </c>
      <c r="P124" s="8">
        <v>3128.83</v>
      </c>
      <c r="Q124" s="8">
        <v>3128.83</v>
      </c>
      <c r="R124" s="8">
        <v>213243.45</v>
      </c>
    </row>
    <row r="125">
      <c r="A125" s="6" t="s">
        <v>53</v>
      </c>
      <c r="B125" s="6" t="s">
        <v>63</v>
      </c>
      <c r="C125" s="6"/>
      <c r="D125" s="6" t="s">
        <v>49</v>
      </c>
      <c r="E125" s="7">
        <v>1.0</v>
      </c>
      <c r="F125" s="8">
        <v>10385.66</v>
      </c>
      <c r="G125" s="8">
        <v>10385.66</v>
      </c>
      <c r="H125" s="8">
        <v>373.18</v>
      </c>
      <c r="I125" s="8">
        <v>373.18</v>
      </c>
      <c r="J125" s="8">
        <v>72.0</v>
      </c>
      <c r="K125" s="9">
        <v>0.1182</v>
      </c>
      <c r="L125" s="7">
        <v>2.0</v>
      </c>
      <c r="M125" s="9">
        <v>0.0</v>
      </c>
      <c r="N125" s="9">
        <v>0.0</v>
      </c>
      <c r="O125" s="7">
        <v>0.0</v>
      </c>
      <c r="P125" s="8">
        <v>1576.18</v>
      </c>
      <c r="Q125" s="8">
        <v>1576.18</v>
      </c>
      <c r="R125" s="8">
        <v>32509.22</v>
      </c>
    </row>
    <row r="126">
      <c r="A126" s="6" t="s">
        <v>56</v>
      </c>
      <c r="B126" s="6" t="s">
        <v>63</v>
      </c>
      <c r="C126" s="6"/>
      <c r="D126" s="6" t="s">
        <v>27</v>
      </c>
      <c r="E126" s="7">
        <v>8.0</v>
      </c>
      <c r="F126" s="8">
        <v>199981.64</v>
      </c>
      <c r="G126" s="8">
        <v>24997.71</v>
      </c>
      <c r="H126" s="8">
        <v>5335.18</v>
      </c>
      <c r="I126" s="8">
        <v>666.9</v>
      </c>
      <c r="J126" s="8">
        <v>69.38</v>
      </c>
      <c r="K126" s="9">
        <v>0.1847</v>
      </c>
      <c r="L126" s="7">
        <v>1.25</v>
      </c>
      <c r="M126" s="9">
        <v>0.0</v>
      </c>
      <c r="N126" s="9">
        <v>0.0</v>
      </c>
      <c r="O126" s="7">
        <v>0.0</v>
      </c>
      <c r="P126" s="8">
        <v>1694.09</v>
      </c>
      <c r="Q126" s="8">
        <v>13552.68</v>
      </c>
      <c r="R126" s="8">
        <v>43089.65</v>
      </c>
    </row>
    <row r="127">
      <c r="A127" s="6" t="s">
        <v>58</v>
      </c>
      <c r="B127" s="6" t="s">
        <v>63</v>
      </c>
      <c r="C127" s="6"/>
      <c r="D127" s="6" t="s">
        <v>20</v>
      </c>
      <c r="E127" s="7">
        <v>4.0</v>
      </c>
      <c r="F127" s="8">
        <v>104951.15</v>
      </c>
      <c r="G127" s="8">
        <v>26237.79</v>
      </c>
      <c r="H127" s="8">
        <v>1407.44</v>
      </c>
      <c r="I127" s="8">
        <v>351.86</v>
      </c>
      <c r="J127" s="8">
        <v>69.0</v>
      </c>
      <c r="K127" s="9">
        <v>0.1389</v>
      </c>
      <c r="L127" s="7">
        <v>0.17</v>
      </c>
      <c r="M127" s="9">
        <v>0.0</v>
      </c>
      <c r="N127" s="9">
        <v>0.0</v>
      </c>
      <c r="O127" s="7">
        <v>0.0</v>
      </c>
      <c r="P127" s="8">
        <v>2370.48</v>
      </c>
      <c r="Q127" s="8">
        <v>9481.9</v>
      </c>
      <c r="R127" s="8">
        <v>7393.27</v>
      </c>
    </row>
    <row r="128">
      <c r="A128" s="6" t="s">
        <v>55</v>
      </c>
      <c r="B128" s="6" t="s">
        <v>63</v>
      </c>
      <c r="C128" s="6"/>
      <c r="D128" s="6" t="s">
        <v>33</v>
      </c>
      <c r="E128" s="7">
        <v>3.0</v>
      </c>
      <c r="F128" s="8">
        <v>69320.74</v>
      </c>
      <c r="G128" s="8">
        <v>23106.91</v>
      </c>
      <c r="H128" s="8">
        <v>3178.41</v>
      </c>
      <c r="I128" s="8">
        <v>1059.47</v>
      </c>
      <c r="J128" s="8">
        <v>76.0</v>
      </c>
      <c r="K128" s="9">
        <v>0.0963</v>
      </c>
      <c r="L128" s="7">
        <v>1.83</v>
      </c>
      <c r="M128" s="9">
        <v>0.0</v>
      </c>
      <c r="N128" s="9">
        <v>0.0</v>
      </c>
      <c r="O128" s="7">
        <v>0.0</v>
      </c>
      <c r="P128" s="8">
        <v>2234.47</v>
      </c>
      <c r="Q128" s="8">
        <v>6703.41</v>
      </c>
      <c r="R128" s="8">
        <v>630004.62</v>
      </c>
    </row>
    <row r="129">
      <c r="A129" s="6" t="s">
        <v>29</v>
      </c>
      <c r="B129" s="6" t="s">
        <v>63</v>
      </c>
      <c r="C129" s="6"/>
      <c r="D129" s="6" t="s">
        <v>31</v>
      </c>
      <c r="E129" s="7">
        <v>2.0</v>
      </c>
      <c r="F129" s="8">
        <v>49837.21</v>
      </c>
      <c r="G129" s="8">
        <v>24918.61</v>
      </c>
      <c r="H129" s="8">
        <v>2288.28</v>
      </c>
      <c r="I129" s="8">
        <v>1144.14</v>
      </c>
      <c r="J129" s="8">
        <v>72.0</v>
      </c>
      <c r="K129" s="9">
        <v>0.1445</v>
      </c>
      <c r="L129" s="7">
        <v>2.0</v>
      </c>
      <c r="M129" s="9">
        <v>0.0</v>
      </c>
      <c r="N129" s="9">
        <v>0.0</v>
      </c>
      <c r="O129" s="7">
        <v>0.0</v>
      </c>
      <c r="P129" s="8">
        <v>2067.64</v>
      </c>
      <c r="Q129" s="8">
        <v>4135.28</v>
      </c>
      <c r="R129" s="8">
        <v>143589.06</v>
      </c>
    </row>
    <row r="130">
      <c r="A130" s="6" t="s">
        <v>40</v>
      </c>
      <c r="B130" s="6" t="s">
        <v>64</v>
      </c>
      <c r="C130" s="6"/>
      <c r="D130" s="6" t="s">
        <v>20</v>
      </c>
      <c r="E130" s="7">
        <v>1.0</v>
      </c>
      <c r="F130" s="8">
        <v>18921.71</v>
      </c>
      <c r="G130" s="8">
        <v>18921.71</v>
      </c>
      <c r="H130" s="8">
        <v>0.0</v>
      </c>
      <c r="I130" s="8">
        <v>0.0</v>
      </c>
      <c r="J130" s="8">
        <v>2.0</v>
      </c>
      <c r="K130" s="9">
        <v>0.08</v>
      </c>
      <c r="L130" s="7">
        <v>8.0</v>
      </c>
      <c r="M130" s="9">
        <v>0.0</v>
      </c>
      <c r="N130" s="9">
        <v>0.0</v>
      </c>
      <c r="O130" s="7">
        <v>0.0</v>
      </c>
      <c r="P130" s="8">
        <v>0.0</v>
      </c>
      <c r="Q130" s="8">
        <v>0.0</v>
      </c>
      <c r="R130" s="8">
        <v>76998.77</v>
      </c>
    </row>
    <row r="131">
      <c r="A131" s="6" t="s">
        <v>18</v>
      </c>
      <c r="B131" s="6" t="s">
        <v>65</v>
      </c>
      <c r="C131" s="6"/>
      <c r="D131" s="6" t="s">
        <v>20</v>
      </c>
      <c r="E131" s="7">
        <v>27.0</v>
      </c>
      <c r="F131" s="8">
        <v>789697.42</v>
      </c>
      <c r="G131" s="8">
        <v>29248.05</v>
      </c>
      <c r="H131" s="8">
        <v>15728.44</v>
      </c>
      <c r="I131" s="8">
        <v>582.53</v>
      </c>
      <c r="J131" s="8">
        <v>71.56</v>
      </c>
      <c r="K131" s="9">
        <v>0.1605</v>
      </c>
      <c r="L131" s="7">
        <v>1.82</v>
      </c>
      <c r="M131" s="9">
        <v>0.001</v>
      </c>
      <c r="N131" s="9">
        <v>0.001</v>
      </c>
      <c r="O131" s="7">
        <v>0.0</v>
      </c>
      <c r="P131" s="8">
        <v>1417.76</v>
      </c>
      <c r="Q131" s="8">
        <v>38279.44</v>
      </c>
      <c r="R131" s="8">
        <v>106128.81</v>
      </c>
    </row>
    <row r="132">
      <c r="A132" s="6" t="s">
        <v>41</v>
      </c>
      <c r="B132" s="6" t="s">
        <v>65</v>
      </c>
      <c r="C132" s="6"/>
      <c r="D132" s="6" t="s">
        <v>20</v>
      </c>
      <c r="E132" s="7">
        <v>11.0</v>
      </c>
      <c r="F132" s="8">
        <v>268482.86</v>
      </c>
      <c r="G132" s="8">
        <v>24407.53</v>
      </c>
      <c r="H132" s="8">
        <v>11365.59</v>
      </c>
      <c r="I132" s="8">
        <v>1033.24</v>
      </c>
      <c r="J132" s="8">
        <v>72.0</v>
      </c>
      <c r="K132" s="9">
        <v>0.1669</v>
      </c>
      <c r="L132" s="7">
        <v>4.13</v>
      </c>
      <c r="M132" s="9">
        <v>0.0</v>
      </c>
      <c r="N132" s="9">
        <v>0.0</v>
      </c>
      <c r="O132" s="7">
        <v>0.0</v>
      </c>
      <c r="P132" s="8">
        <v>1482.69</v>
      </c>
      <c r="Q132" s="8">
        <v>16309.59</v>
      </c>
      <c r="R132" s="8">
        <v>9610.0</v>
      </c>
    </row>
    <row r="133">
      <c r="A133" s="6" t="s">
        <v>44</v>
      </c>
      <c r="B133" s="6" t="s">
        <v>65</v>
      </c>
      <c r="C133" s="6"/>
      <c r="D133" s="6" t="s">
        <v>20</v>
      </c>
      <c r="E133" s="7">
        <v>8.0</v>
      </c>
      <c r="F133" s="8">
        <v>226669.78</v>
      </c>
      <c r="G133" s="8">
        <v>28333.72</v>
      </c>
      <c r="H133" s="8">
        <v>6018.82</v>
      </c>
      <c r="I133" s="8">
        <v>752.35</v>
      </c>
      <c r="J133" s="8">
        <v>72.0</v>
      </c>
      <c r="K133" s="9">
        <v>0.1589</v>
      </c>
      <c r="L133" s="7">
        <v>5.22</v>
      </c>
      <c r="M133" s="9">
        <v>0.0</v>
      </c>
      <c r="N133" s="9">
        <v>0.0</v>
      </c>
      <c r="O133" s="7">
        <v>0.0</v>
      </c>
      <c r="P133" s="8">
        <v>2928.83</v>
      </c>
      <c r="Q133" s="8">
        <v>23430.62</v>
      </c>
      <c r="R133" s="8">
        <v>6819.56</v>
      </c>
    </row>
    <row r="134">
      <c r="A134" s="6" t="s">
        <v>50</v>
      </c>
      <c r="B134" s="6" t="s">
        <v>65</v>
      </c>
      <c r="C134" s="6"/>
      <c r="D134" s="6" t="s">
        <v>20</v>
      </c>
      <c r="E134" s="7">
        <v>9.0</v>
      </c>
      <c r="F134" s="8">
        <v>172082.43</v>
      </c>
      <c r="G134" s="8">
        <v>19120.27</v>
      </c>
      <c r="H134" s="8">
        <v>3099.24</v>
      </c>
      <c r="I134" s="8">
        <v>344.36</v>
      </c>
      <c r="J134" s="8">
        <v>68.0</v>
      </c>
      <c r="K134" s="9">
        <v>0.1748</v>
      </c>
      <c r="L134" s="7">
        <v>1.06</v>
      </c>
      <c r="M134" s="9">
        <v>0.0</v>
      </c>
      <c r="N134" s="9">
        <v>0.0</v>
      </c>
      <c r="O134" s="7">
        <v>0.0</v>
      </c>
      <c r="P134" s="8">
        <v>1401.47</v>
      </c>
      <c r="Q134" s="8">
        <v>12613.24</v>
      </c>
      <c r="R134" s="8">
        <v>187.0</v>
      </c>
    </row>
    <row r="135">
      <c r="A135" s="6" t="s">
        <v>59</v>
      </c>
      <c r="B135" s="6" t="s">
        <v>65</v>
      </c>
      <c r="C135" s="6"/>
      <c r="D135" s="6" t="s">
        <v>20</v>
      </c>
      <c r="E135" s="7">
        <v>5.0</v>
      </c>
      <c r="F135" s="8">
        <v>108293.19</v>
      </c>
      <c r="G135" s="8">
        <v>21658.64</v>
      </c>
      <c r="H135" s="8">
        <v>3134.53</v>
      </c>
      <c r="I135" s="8">
        <v>626.91</v>
      </c>
      <c r="J135" s="8">
        <v>72.0</v>
      </c>
      <c r="K135" s="9">
        <v>0.1486</v>
      </c>
      <c r="L135" s="7">
        <v>1.2</v>
      </c>
      <c r="M135" s="9">
        <v>0.0</v>
      </c>
      <c r="N135" s="9">
        <v>0.0</v>
      </c>
      <c r="O135" s="7">
        <v>0.0</v>
      </c>
      <c r="P135" s="8">
        <v>1481.31</v>
      </c>
      <c r="Q135" s="8">
        <v>7406.53</v>
      </c>
      <c r="R135" s="8">
        <v>21817.6</v>
      </c>
    </row>
    <row r="136">
      <c r="A136" s="6" t="s">
        <v>24</v>
      </c>
      <c r="B136" s="6" t="s">
        <v>65</v>
      </c>
      <c r="C136" s="6"/>
      <c r="D136" s="6" t="s">
        <v>20</v>
      </c>
      <c r="E136" s="7">
        <v>4.0</v>
      </c>
      <c r="F136" s="8">
        <v>91331.54</v>
      </c>
      <c r="G136" s="8">
        <v>22832.89</v>
      </c>
      <c r="H136" s="8">
        <v>2673.09</v>
      </c>
      <c r="I136" s="8">
        <v>668.27</v>
      </c>
      <c r="J136" s="8">
        <v>72.0</v>
      </c>
      <c r="K136" s="9">
        <v>0.1489</v>
      </c>
      <c r="L136" s="7">
        <v>2.98</v>
      </c>
      <c r="M136" s="9">
        <v>0.0</v>
      </c>
      <c r="N136" s="9">
        <v>0.0</v>
      </c>
      <c r="O136" s="7">
        <v>0.0</v>
      </c>
      <c r="P136" s="8">
        <v>2063.64</v>
      </c>
      <c r="Q136" s="8">
        <v>8254.57</v>
      </c>
      <c r="R136" s="8">
        <v>17466.52</v>
      </c>
    </row>
    <row r="137">
      <c r="A137" s="6" t="s">
        <v>39</v>
      </c>
      <c r="B137" s="6" t="s">
        <v>65</v>
      </c>
      <c r="C137" s="6"/>
      <c r="D137" s="6" t="s">
        <v>20</v>
      </c>
      <c r="E137" s="7">
        <v>2.0</v>
      </c>
      <c r="F137" s="8">
        <v>37957.87</v>
      </c>
      <c r="G137" s="8">
        <v>18978.94</v>
      </c>
      <c r="H137" s="8">
        <v>2221.88</v>
      </c>
      <c r="I137" s="8">
        <v>1110.94</v>
      </c>
      <c r="J137" s="8">
        <v>72.0</v>
      </c>
      <c r="K137" s="9">
        <v>0.1668</v>
      </c>
      <c r="L137" s="7">
        <v>1.95</v>
      </c>
      <c r="M137" s="9">
        <v>0.0</v>
      </c>
      <c r="N137" s="9">
        <v>0.0</v>
      </c>
      <c r="O137" s="7">
        <v>0.0</v>
      </c>
      <c r="P137" s="8">
        <v>1110.94</v>
      </c>
      <c r="Q137" s="8">
        <v>2221.88</v>
      </c>
      <c r="R137" s="8">
        <v>1321006.28</v>
      </c>
    </row>
    <row r="138">
      <c r="A138" s="6" t="s">
        <v>24</v>
      </c>
      <c r="B138" s="6" t="s">
        <v>65</v>
      </c>
      <c r="C138" s="6"/>
      <c r="D138" s="6" t="s">
        <v>20</v>
      </c>
      <c r="E138" s="7">
        <v>1.0</v>
      </c>
      <c r="F138" s="8">
        <v>34388.45</v>
      </c>
      <c r="G138" s="8">
        <v>34388.45</v>
      </c>
      <c r="H138" s="8">
        <v>0.0</v>
      </c>
      <c r="I138" s="8">
        <v>0.0</v>
      </c>
      <c r="J138" s="8">
        <v>72.0</v>
      </c>
      <c r="K138" s="9">
        <v>0.1192</v>
      </c>
      <c r="L138" s="7">
        <v>0.0</v>
      </c>
      <c r="M138" s="9">
        <v>0.0</v>
      </c>
      <c r="N138" s="9">
        <v>0.0</v>
      </c>
      <c r="O138" s="7">
        <v>0.0</v>
      </c>
      <c r="P138" s="8">
        <v>1268.5</v>
      </c>
      <c r="Q138" s="8">
        <v>1268.5</v>
      </c>
      <c r="R138" s="8">
        <v>58632.8</v>
      </c>
    </row>
    <row r="139">
      <c r="A139" s="6" t="s">
        <v>44</v>
      </c>
      <c r="B139" s="6" t="s">
        <v>65</v>
      </c>
      <c r="C139" s="6"/>
      <c r="D139" s="6" t="s">
        <v>20</v>
      </c>
      <c r="E139" s="7">
        <v>1.0</v>
      </c>
      <c r="F139" s="8">
        <v>27929.04</v>
      </c>
      <c r="G139" s="8">
        <v>27929.04</v>
      </c>
      <c r="H139" s="8">
        <v>338.06</v>
      </c>
      <c r="I139" s="8">
        <v>338.06</v>
      </c>
      <c r="J139" s="8">
        <v>72.0</v>
      </c>
      <c r="K139" s="9">
        <v>0.18</v>
      </c>
      <c r="L139" s="7">
        <v>0.77</v>
      </c>
      <c r="M139" s="9">
        <v>0.0</v>
      </c>
      <c r="N139" s="9">
        <v>0.0</v>
      </c>
      <c r="O139" s="7">
        <v>0.0</v>
      </c>
      <c r="P139" s="8">
        <v>1181.06</v>
      </c>
      <c r="Q139" s="8">
        <v>1181.06</v>
      </c>
      <c r="R139" s="8">
        <v>62627.74</v>
      </c>
    </row>
    <row r="140">
      <c r="A140" s="6" t="s">
        <v>34</v>
      </c>
      <c r="B140" s="6" t="s">
        <v>65</v>
      </c>
      <c r="C140" s="6"/>
      <c r="D140" s="6" t="s">
        <v>20</v>
      </c>
      <c r="E140" s="7">
        <v>1.0</v>
      </c>
      <c r="F140" s="8">
        <v>23095.57</v>
      </c>
      <c r="G140" s="8">
        <v>23095.57</v>
      </c>
      <c r="H140" s="8">
        <v>0.0</v>
      </c>
      <c r="I140" s="8">
        <v>0.0</v>
      </c>
      <c r="J140" s="8">
        <v>72.0</v>
      </c>
      <c r="K140" s="9">
        <v>0.18</v>
      </c>
      <c r="L140" s="7">
        <v>0.0</v>
      </c>
      <c r="M140" s="9">
        <v>0.0</v>
      </c>
      <c r="N140" s="9">
        <v>0.0</v>
      </c>
      <c r="O140" s="7">
        <v>0.0</v>
      </c>
      <c r="P140" s="8">
        <v>2281.0</v>
      </c>
      <c r="Q140" s="8">
        <v>2281.0</v>
      </c>
      <c r="R140" s="8">
        <v>7678.63</v>
      </c>
    </row>
    <row r="141">
      <c r="A141" s="6" t="s">
        <v>44</v>
      </c>
      <c r="B141" s="6" t="s">
        <v>65</v>
      </c>
      <c r="C141" s="6"/>
      <c r="D141" s="6" t="s">
        <v>20</v>
      </c>
      <c r="E141" s="7">
        <v>1.0</v>
      </c>
      <c r="F141" s="8">
        <v>21430.94</v>
      </c>
      <c r="G141" s="8">
        <v>21430.94</v>
      </c>
      <c r="H141" s="8">
        <v>807.58</v>
      </c>
      <c r="I141" s="8">
        <v>807.58</v>
      </c>
      <c r="J141" s="8">
        <v>72.0</v>
      </c>
      <c r="K141" s="9">
        <v>0.1724</v>
      </c>
      <c r="L141" s="7">
        <v>2.0</v>
      </c>
      <c r="M141" s="9">
        <v>0.0</v>
      </c>
      <c r="N141" s="9">
        <v>0.0</v>
      </c>
      <c r="O141" s="7">
        <v>0.0</v>
      </c>
      <c r="P141" s="8">
        <v>1105.58</v>
      </c>
      <c r="Q141" s="8">
        <v>1105.58</v>
      </c>
      <c r="R141" s="8">
        <v>49278.15</v>
      </c>
    </row>
    <row r="142">
      <c r="A142" s="6" t="s">
        <v>47</v>
      </c>
      <c r="B142" s="6" t="s">
        <v>65</v>
      </c>
      <c r="C142" s="6"/>
      <c r="D142" s="6" t="s">
        <v>20</v>
      </c>
      <c r="E142" s="7">
        <v>1.0</v>
      </c>
      <c r="F142" s="8">
        <v>21344.29</v>
      </c>
      <c r="G142" s="8">
        <v>21344.29</v>
      </c>
      <c r="H142" s="8">
        <v>758.38</v>
      </c>
      <c r="I142" s="8">
        <v>758.38</v>
      </c>
      <c r="J142" s="8">
        <v>72.0</v>
      </c>
      <c r="K142" s="9">
        <v>0.1723</v>
      </c>
      <c r="L142" s="7">
        <v>1.8</v>
      </c>
      <c r="M142" s="9">
        <v>0.0</v>
      </c>
      <c r="N142" s="9">
        <v>0.0</v>
      </c>
      <c r="O142" s="7">
        <v>0.0</v>
      </c>
      <c r="P142" s="8">
        <v>3062.38</v>
      </c>
      <c r="Q142" s="8">
        <v>3062.38</v>
      </c>
      <c r="R142" s="8">
        <v>178110.14</v>
      </c>
    </row>
    <row r="143">
      <c r="A143" s="6" t="s">
        <v>44</v>
      </c>
      <c r="B143" s="6" t="s">
        <v>65</v>
      </c>
      <c r="C143" s="6"/>
      <c r="D143" s="6" t="s">
        <v>20</v>
      </c>
      <c r="E143" s="7">
        <v>1.0</v>
      </c>
      <c r="F143" s="8">
        <v>20672.92</v>
      </c>
      <c r="G143" s="8">
        <v>20672.92</v>
      </c>
      <c r="H143" s="8">
        <v>0.0</v>
      </c>
      <c r="I143" s="8">
        <v>0.0</v>
      </c>
      <c r="J143" s="8">
        <v>72.0</v>
      </c>
      <c r="K143" s="9">
        <v>0.18</v>
      </c>
      <c r="L143" s="7">
        <v>18.0</v>
      </c>
      <c r="M143" s="9">
        <v>0.0</v>
      </c>
      <c r="N143" s="9">
        <v>0.0</v>
      </c>
      <c r="O143" s="7">
        <v>0.0</v>
      </c>
      <c r="P143" s="8">
        <v>42.0</v>
      </c>
      <c r="Q143" s="8">
        <v>42.0</v>
      </c>
      <c r="R143" s="8">
        <v>48639.04</v>
      </c>
    </row>
    <row r="144">
      <c r="A144" s="6" t="s">
        <v>47</v>
      </c>
      <c r="B144" s="6" t="s">
        <v>65</v>
      </c>
      <c r="C144" s="6"/>
      <c r="D144" s="6" t="s">
        <v>20</v>
      </c>
      <c r="E144" s="7">
        <v>1.0</v>
      </c>
      <c r="F144" s="8">
        <v>16971.52</v>
      </c>
      <c r="G144" s="8">
        <v>16971.52</v>
      </c>
      <c r="H144" s="8">
        <v>753.78</v>
      </c>
      <c r="I144" s="8">
        <v>753.78</v>
      </c>
      <c r="J144" s="8">
        <v>72.0</v>
      </c>
      <c r="K144" s="9">
        <v>0.1558</v>
      </c>
      <c r="L144" s="7">
        <v>2.0</v>
      </c>
      <c r="M144" s="9">
        <v>0.0</v>
      </c>
      <c r="N144" s="9">
        <v>0.0</v>
      </c>
      <c r="O144" s="7">
        <v>0.0</v>
      </c>
      <c r="P144" s="8">
        <v>753.78</v>
      </c>
      <c r="Q144" s="8">
        <v>753.78</v>
      </c>
      <c r="R144" s="8">
        <v>121283.33</v>
      </c>
    </row>
    <row r="145">
      <c r="A145" s="6" t="s">
        <v>36</v>
      </c>
      <c r="B145" s="6" t="s">
        <v>66</v>
      </c>
      <c r="C145" s="6"/>
      <c r="D145" s="6" t="s">
        <v>33</v>
      </c>
      <c r="E145" s="7">
        <v>102.0</v>
      </c>
      <c r="F145" s="8">
        <v>3588267.36</v>
      </c>
      <c r="G145" s="8">
        <v>35179.09</v>
      </c>
      <c r="H145" s="8">
        <v>97586.92</v>
      </c>
      <c r="I145" s="8">
        <v>956.73</v>
      </c>
      <c r="J145" s="8">
        <v>75.18</v>
      </c>
      <c r="K145" s="9">
        <v>0.0524</v>
      </c>
      <c r="L145" s="7">
        <v>2.5</v>
      </c>
      <c r="M145" s="9">
        <v>0.003</v>
      </c>
      <c r="N145" s="9">
        <v>0.003</v>
      </c>
      <c r="O145" s="7">
        <v>0.0</v>
      </c>
      <c r="P145" s="8">
        <v>2567.89</v>
      </c>
      <c r="Q145" s="8">
        <v>261924.92</v>
      </c>
      <c r="R145" s="8">
        <v>116.0</v>
      </c>
    </row>
    <row r="146">
      <c r="A146" s="6" t="s">
        <v>32</v>
      </c>
      <c r="B146" s="6" t="s">
        <v>66</v>
      </c>
      <c r="C146" s="6"/>
      <c r="D146" s="6" t="s">
        <v>33</v>
      </c>
      <c r="E146" s="7">
        <v>34.0</v>
      </c>
      <c r="F146" s="8">
        <v>971118.89</v>
      </c>
      <c r="G146" s="8">
        <v>28562.32</v>
      </c>
      <c r="H146" s="8">
        <v>36047.21</v>
      </c>
      <c r="I146" s="8">
        <v>1060.21</v>
      </c>
      <c r="J146" s="8">
        <v>72.85</v>
      </c>
      <c r="K146" s="9">
        <v>0.0546</v>
      </c>
      <c r="L146" s="7">
        <v>2.01</v>
      </c>
      <c r="M146" s="9">
        <v>0.001</v>
      </c>
      <c r="N146" s="9">
        <v>0.001</v>
      </c>
      <c r="O146" s="7">
        <v>0.0</v>
      </c>
      <c r="P146" s="8">
        <v>1837.65</v>
      </c>
      <c r="Q146" s="8">
        <v>62480.21</v>
      </c>
      <c r="R146" s="8">
        <v>22620.97</v>
      </c>
    </row>
    <row r="147">
      <c r="A147" s="6" t="s">
        <v>57</v>
      </c>
      <c r="B147" s="6" t="s">
        <v>66</v>
      </c>
      <c r="C147" s="6"/>
      <c r="D147" s="6" t="s">
        <v>33</v>
      </c>
      <c r="E147" s="7">
        <v>30.0</v>
      </c>
      <c r="F147" s="8">
        <v>791475.76</v>
      </c>
      <c r="G147" s="8">
        <v>26382.53</v>
      </c>
      <c r="H147" s="8">
        <v>22767.12</v>
      </c>
      <c r="I147" s="8">
        <v>758.9</v>
      </c>
      <c r="J147" s="8">
        <v>71.0</v>
      </c>
      <c r="K147" s="9">
        <v>0.0587</v>
      </c>
      <c r="L147" s="7">
        <v>3.2</v>
      </c>
      <c r="M147" s="9">
        <v>0.001</v>
      </c>
      <c r="N147" s="9">
        <v>0.001</v>
      </c>
      <c r="O147" s="7">
        <v>0.0</v>
      </c>
      <c r="P147" s="8">
        <v>2386.8</v>
      </c>
      <c r="Q147" s="8">
        <v>71604.12</v>
      </c>
      <c r="R147" s="8">
        <v>51375.04</v>
      </c>
    </row>
    <row r="148">
      <c r="A148" s="6" t="s">
        <v>55</v>
      </c>
      <c r="B148" s="6" t="s">
        <v>66</v>
      </c>
      <c r="C148" s="6"/>
      <c r="D148" s="6" t="s">
        <v>33</v>
      </c>
      <c r="E148" s="7">
        <v>1.0</v>
      </c>
      <c r="F148" s="8">
        <v>41617.34</v>
      </c>
      <c r="G148" s="8">
        <v>41617.34</v>
      </c>
      <c r="H148" s="8">
        <v>1755.0</v>
      </c>
      <c r="I148" s="8">
        <v>1755.0</v>
      </c>
      <c r="J148" s="8">
        <v>78.0</v>
      </c>
      <c r="K148" s="9">
        <v>0.0649</v>
      </c>
      <c r="L148" s="7">
        <v>1.5</v>
      </c>
      <c r="M148" s="9">
        <v>0.0</v>
      </c>
      <c r="N148" s="9">
        <v>0.0</v>
      </c>
      <c r="O148" s="7">
        <v>0.0</v>
      </c>
      <c r="P148" s="8">
        <v>5840.0</v>
      </c>
      <c r="Q148" s="8">
        <v>5840.0</v>
      </c>
      <c r="R148" s="8">
        <v>6516.81</v>
      </c>
    </row>
    <row r="149">
      <c r="A149" s="6" t="s">
        <v>32</v>
      </c>
      <c r="B149" s="6" t="s">
        <v>67</v>
      </c>
      <c r="C149" s="6"/>
      <c r="D149" s="6" t="s">
        <v>33</v>
      </c>
      <c r="E149" s="7">
        <v>49.0</v>
      </c>
      <c r="F149" s="8">
        <v>1692943.76</v>
      </c>
      <c r="G149" s="8">
        <v>34549.87</v>
      </c>
      <c r="H149" s="8">
        <v>71529.03</v>
      </c>
      <c r="I149" s="8">
        <v>1459.78</v>
      </c>
      <c r="J149" s="8">
        <v>75.12</v>
      </c>
      <c r="K149" s="9">
        <v>0.0556</v>
      </c>
      <c r="L149" s="7">
        <v>1.71</v>
      </c>
      <c r="M149" s="9">
        <v>0.002</v>
      </c>
      <c r="N149" s="9">
        <v>0.001</v>
      </c>
      <c r="O149" s="7">
        <v>0.0</v>
      </c>
      <c r="P149" s="8">
        <v>2400.41</v>
      </c>
      <c r="Q149" s="8">
        <v>117620.03</v>
      </c>
      <c r="R149" s="8">
        <v>340.0</v>
      </c>
    </row>
    <row r="150">
      <c r="A150" s="6" t="s">
        <v>36</v>
      </c>
      <c r="B150" s="6" t="s">
        <v>67</v>
      </c>
      <c r="C150" s="6"/>
      <c r="D150" s="6" t="s">
        <v>33</v>
      </c>
      <c r="E150" s="7">
        <v>29.0</v>
      </c>
      <c r="F150" s="8">
        <v>1339266.19</v>
      </c>
      <c r="G150" s="8">
        <v>44642.21</v>
      </c>
      <c r="H150" s="8">
        <v>44135.79</v>
      </c>
      <c r="I150" s="8">
        <v>1521.92</v>
      </c>
      <c r="J150" s="8">
        <v>75.53</v>
      </c>
      <c r="K150" s="9">
        <v>0.0525</v>
      </c>
      <c r="L150" s="7">
        <v>1.48</v>
      </c>
      <c r="M150" s="9">
        <v>0.001</v>
      </c>
      <c r="N150" s="9">
        <v>0.001</v>
      </c>
      <c r="O150" s="7">
        <v>1.0</v>
      </c>
      <c r="P150" s="8">
        <v>3485.06</v>
      </c>
      <c r="Q150" s="8">
        <v>104551.79</v>
      </c>
      <c r="R150" s="8">
        <v>61011.6</v>
      </c>
    </row>
    <row r="151">
      <c r="A151" s="6" t="s">
        <v>45</v>
      </c>
      <c r="B151" s="6" t="s">
        <v>67</v>
      </c>
      <c r="C151" s="6"/>
      <c r="D151" s="6" t="s">
        <v>27</v>
      </c>
      <c r="E151" s="7">
        <v>37.0</v>
      </c>
      <c r="F151" s="8">
        <v>1282189.65</v>
      </c>
      <c r="G151" s="8">
        <v>34653.77</v>
      </c>
      <c r="H151" s="8">
        <v>45717.2</v>
      </c>
      <c r="I151" s="8">
        <v>1235.6</v>
      </c>
      <c r="J151" s="8">
        <v>78.57</v>
      </c>
      <c r="K151" s="9">
        <v>0.052</v>
      </c>
      <c r="L151" s="7">
        <v>1.21</v>
      </c>
      <c r="M151" s="9">
        <v>0.001</v>
      </c>
      <c r="N151" s="9">
        <v>0.001</v>
      </c>
      <c r="O151" s="7">
        <v>0.0</v>
      </c>
      <c r="P151" s="8">
        <v>3408.44</v>
      </c>
      <c r="Q151" s="8">
        <v>126112.32</v>
      </c>
      <c r="R151" s="8">
        <v>17364.03</v>
      </c>
    </row>
    <row r="152">
      <c r="A152" s="6" t="s">
        <v>55</v>
      </c>
      <c r="B152" s="6" t="s">
        <v>67</v>
      </c>
      <c r="C152" s="6"/>
      <c r="D152" s="6" t="s">
        <v>33</v>
      </c>
      <c r="E152" s="7">
        <v>30.0</v>
      </c>
      <c r="F152" s="8">
        <v>1029462.63</v>
      </c>
      <c r="G152" s="8">
        <v>34315.42</v>
      </c>
      <c r="H152" s="8">
        <v>36869.04</v>
      </c>
      <c r="I152" s="8">
        <v>1228.97</v>
      </c>
      <c r="J152" s="8">
        <v>77.0</v>
      </c>
      <c r="K152" s="9">
        <v>0.0544</v>
      </c>
      <c r="L152" s="7">
        <v>1.39</v>
      </c>
      <c r="M152" s="9">
        <v>0.001</v>
      </c>
      <c r="N152" s="9">
        <v>0.001</v>
      </c>
      <c r="O152" s="7">
        <v>0.0</v>
      </c>
      <c r="P152" s="8">
        <v>2582.37</v>
      </c>
      <c r="Q152" s="8">
        <v>77471.05</v>
      </c>
      <c r="R152" s="8">
        <v>45491.44</v>
      </c>
    </row>
    <row r="153">
      <c r="A153" s="6" t="s">
        <v>57</v>
      </c>
      <c r="B153" s="6" t="s">
        <v>67</v>
      </c>
      <c r="C153" s="6"/>
      <c r="D153" s="6" t="s">
        <v>33</v>
      </c>
      <c r="E153" s="7">
        <v>12.0</v>
      </c>
      <c r="F153" s="8">
        <v>377938.62</v>
      </c>
      <c r="G153" s="8">
        <v>31494.89</v>
      </c>
      <c r="H153" s="8">
        <v>13789.4</v>
      </c>
      <c r="I153" s="8">
        <v>1149.12</v>
      </c>
      <c r="J153" s="8">
        <v>72.0</v>
      </c>
      <c r="K153" s="9">
        <v>0.0543</v>
      </c>
      <c r="L153" s="7">
        <v>1.49</v>
      </c>
      <c r="M153" s="9">
        <v>0.0</v>
      </c>
      <c r="N153" s="9">
        <v>0.0</v>
      </c>
      <c r="O153" s="7">
        <v>0.0</v>
      </c>
      <c r="P153" s="8">
        <v>2503.62</v>
      </c>
      <c r="Q153" s="8">
        <v>30043.4</v>
      </c>
      <c r="R153" s="8">
        <v>985.0</v>
      </c>
    </row>
    <row r="154">
      <c r="A154" s="6" t="s">
        <v>38</v>
      </c>
      <c r="B154" s="6" t="s">
        <v>67</v>
      </c>
      <c r="C154" s="6"/>
      <c r="D154" s="6" t="s">
        <v>33</v>
      </c>
      <c r="E154" s="7">
        <v>8.0</v>
      </c>
      <c r="F154" s="8">
        <v>280480.48</v>
      </c>
      <c r="G154" s="8">
        <v>35060.06</v>
      </c>
      <c r="H154" s="8">
        <v>10846.1</v>
      </c>
      <c r="I154" s="8">
        <v>1355.76</v>
      </c>
      <c r="J154" s="8">
        <v>81.0</v>
      </c>
      <c r="K154" s="9">
        <v>0.0576</v>
      </c>
      <c r="L154" s="7">
        <v>1.24</v>
      </c>
      <c r="M154" s="9">
        <v>0.0</v>
      </c>
      <c r="N154" s="9">
        <v>0.0</v>
      </c>
      <c r="O154" s="7">
        <v>0.0</v>
      </c>
      <c r="P154" s="8">
        <v>3641.01</v>
      </c>
      <c r="Q154" s="8">
        <v>29128.1</v>
      </c>
      <c r="R154" s="8">
        <v>14973.39</v>
      </c>
    </row>
    <row r="155">
      <c r="A155" s="6" t="s">
        <v>56</v>
      </c>
      <c r="B155" s="6" t="s">
        <v>67</v>
      </c>
      <c r="C155" s="6"/>
      <c r="D155" s="6" t="s">
        <v>27</v>
      </c>
      <c r="E155" s="7">
        <v>2.0</v>
      </c>
      <c r="F155" s="8">
        <v>84580.0</v>
      </c>
      <c r="G155" s="8">
        <v>28193.33</v>
      </c>
      <c r="H155" s="8">
        <v>1278.55</v>
      </c>
      <c r="I155" s="8">
        <v>639.28</v>
      </c>
      <c r="J155" s="8">
        <v>45.33</v>
      </c>
      <c r="K155" s="9">
        <v>0.0332</v>
      </c>
      <c r="L155" s="7">
        <v>0.21</v>
      </c>
      <c r="M155" s="9">
        <v>0.0</v>
      </c>
      <c r="N155" s="9">
        <v>0.0</v>
      </c>
      <c r="O155" s="7">
        <v>1.0</v>
      </c>
      <c r="P155" s="8">
        <v>2138.7</v>
      </c>
      <c r="Q155" s="8">
        <v>6416.1</v>
      </c>
      <c r="R155" s="8">
        <v>143589.06</v>
      </c>
    </row>
    <row r="156">
      <c r="A156" s="6" t="s">
        <v>28</v>
      </c>
      <c r="B156" s="6" t="s">
        <v>67</v>
      </c>
      <c r="C156" s="6"/>
      <c r="D156" s="6" t="s">
        <v>27</v>
      </c>
      <c r="E156" s="7">
        <v>1.0</v>
      </c>
      <c r="F156" s="8">
        <v>34554.0</v>
      </c>
      <c r="G156" s="8">
        <v>34554.0</v>
      </c>
      <c r="H156" s="8">
        <v>1566.81</v>
      </c>
      <c r="I156" s="8">
        <v>1566.81</v>
      </c>
      <c r="J156" s="8">
        <v>84.0</v>
      </c>
      <c r="K156" s="9">
        <v>0.0575</v>
      </c>
      <c r="L156" s="7">
        <v>1.51</v>
      </c>
      <c r="M156" s="9">
        <v>0.0</v>
      </c>
      <c r="N156" s="9">
        <v>0.0</v>
      </c>
      <c r="O156" s="7">
        <v>0.0</v>
      </c>
      <c r="P156" s="8">
        <v>3744.81</v>
      </c>
      <c r="Q156" s="8">
        <v>3744.81</v>
      </c>
      <c r="R156" s="8">
        <v>182579.03</v>
      </c>
    </row>
    <row r="157">
      <c r="A157" s="6" t="s">
        <v>25</v>
      </c>
      <c r="B157" s="6" t="s">
        <v>67</v>
      </c>
      <c r="C157" s="6"/>
      <c r="D157" s="6" t="s">
        <v>27</v>
      </c>
      <c r="E157" s="7">
        <v>1.0</v>
      </c>
      <c r="F157" s="8">
        <v>32986.0</v>
      </c>
      <c r="G157" s="8">
        <v>32986.0</v>
      </c>
      <c r="H157" s="8">
        <v>2201.04</v>
      </c>
      <c r="I157" s="8">
        <v>2201.04</v>
      </c>
      <c r="J157" s="8">
        <v>72.0</v>
      </c>
      <c r="K157" s="9">
        <v>0.0504</v>
      </c>
      <c r="L157" s="7">
        <v>2.0</v>
      </c>
      <c r="M157" s="9">
        <v>0.0</v>
      </c>
      <c r="N157" s="9">
        <v>0.0</v>
      </c>
      <c r="O157" s="7">
        <v>0.0</v>
      </c>
      <c r="P157" s="8">
        <v>5192.04</v>
      </c>
      <c r="Q157" s="8">
        <v>5192.04</v>
      </c>
      <c r="R157" s="8">
        <v>40647.59</v>
      </c>
    </row>
    <row r="158">
      <c r="A158" s="6" t="s">
        <v>40</v>
      </c>
      <c r="B158" s="6" t="s">
        <v>68</v>
      </c>
      <c r="C158" s="6"/>
      <c r="D158" s="6" t="s">
        <v>20</v>
      </c>
      <c r="E158" s="7">
        <v>1.0</v>
      </c>
      <c r="F158" s="8">
        <v>34000.0</v>
      </c>
      <c r="G158" s="8">
        <v>34000.0</v>
      </c>
      <c r="H158" s="8">
        <v>0.0</v>
      </c>
      <c r="I158" s="8">
        <v>0.0</v>
      </c>
      <c r="J158" s="8">
        <v>2.0</v>
      </c>
      <c r="K158" s="9">
        <v>0.0</v>
      </c>
      <c r="L158" s="7">
        <v>0.0</v>
      </c>
      <c r="M158" s="9">
        <v>0.0</v>
      </c>
      <c r="N158" s="9">
        <v>0.0</v>
      </c>
      <c r="O158" s="7">
        <v>0.0</v>
      </c>
      <c r="P158" s="8">
        <v>7.0</v>
      </c>
      <c r="Q158" s="8">
        <v>7.0</v>
      </c>
      <c r="R158" s="8">
        <v>64932.22</v>
      </c>
    </row>
    <row r="159">
      <c r="A159" s="6" t="s">
        <v>52</v>
      </c>
      <c r="B159" s="6" t="s">
        <v>68</v>
      </c>
      <c r="C159" s="6"/>
      <c r="D159" s="6" t="s">
        <v>20</v>
      </c>
      <c r="E159" s="7">
        <v>1.0</v>
      </c>
      <c r="F159" s="8">
        <v>19849.55</v>
      </c>
      <c r="G159" s="8">
        <v>19849.55</v>
      </c>
      <c r="H159" s="8">
        <v>0.0</v>
      </c>
      <c r="I159" s="8">
        <v>0.0</v>
      </c>
      <c r="J159" s="8">
        <v>2.0</v>
      </c>
      <c r="K159" s="9">
        <v>0.0</v>
      </c>
      <c r="L159" s="7">
        <v>0.0</v>
      </c>
      <c r="M159" s="9">
        <v>0.0</v>
      </c>
      <c r="N159" s="9">
        <v>0.0</v>
      </c>
      <c r="O159" s="7">
        <v>0.0</v>
      </c>
      <c r="P159" s="8">
        <v>0.0</v>
      </c>
      <c r="Q159" s="8">
        <v>0.0</v>
      </c>
      <c r="R159" s="8">
        <v>7.0</v>
      </c>
    </row>
    <row r="160">
      <c r="A160" s="6" t="s">
        <v>59</v>
      </c>
      <c r="B160" s="6" t="s">
        <v>69</v>
      </c>
      <c r="C160" s="6"/>
      <c r="D160" s="6" t="s">
        <v>20</v>
      </c>
      <c r="E160" s="7">
        <v>1.0</v>
      </c>
      <c r="F160" s="8">
        <v>20511.86</v>
      </c>
      <c r="G160" s="8">
        <v>20511.86</v>
      </c>
      <c r="H160" s="8">
        <v>1192.87</v>
      </c>
      <c r="I160" s="8">
        <v>1192.87</v>
      </c>
      <c r="J160" s="8">
        <v>72.0</v>
      </c>
      <c r="K160" s="9">
        <v>0.18</v>
      </c>
      <c r="L160" s="7">
        <v>1.25</v>
      </c>
      <c r="M160" s="9">
        <v>0.0</v>
      </c>
      <c r="N160" s="9">
        <v>0.0</v>
      </c>
      <c r="O160" s="7">
        <v>0.0</v>
      </c>
      <c r="P160" s="8">
        <v>1192.87</v>
      </c>
      <c r="Q160" s="8">
        <v>1192.87</v>
      </c>
      <c r="R160" s="8">
        <v>12295.34</v>
      </c>
    </row>
    <row r="161">
      <c r="A161" s="6" t="s">
        <v>59</v>
      </c>
      <c r="B161" s="6" t="s">
        <v>69</v>
      </c>
      <c r="C161" s="6"/>
      <c r="D161" s="6" t="s">
        <v>20</v>
      </c>
      <c r="E161" s="7">
        <v>1.0</v>
      </c>
      <c r="F161" s="8">
        <v>19074.79</v>
      </c>
      <c r="G161" s="8">
        <v>19074.79</v>
      </c>
      <c r="H161" s="8">
        <v>687.39</v>
      </c>
      <c r="I161" s="8">
        <v>687.39</v>
      </c>
      <c r="J161" s="8">
        <v>72.0</v>
      </c>
      <c r="K161" s="9">
        <v>0.18</v>
      </c>
      <c r="L161" s="7">
        <v>1.25</v>
      </c>
      <c r="M161" s="9">
        <v>0.0</v>
      </c>
      <c r="N161" s="9">
        <v>0.0</v>
      </c>
      <c r="O161" s="7">
        <v>0.0</v>
      </c>
      <c r="P161" s="8">
        <v>687.39</v>
      </c>
      <c r="Q161" s="8">
        <v>687.39</v>
      </c>
      <c r="R161" s="8">
        <v>12295.34</v>
      </c>
    </row>
    <row r="162">
      <c r="A162" s="6" t="s">
        <v>18</v>
      </c>
      <c r="B162" s="6" t="s">
        <v>69</v>
      </c>
      <c r="C162" s="6"/>
      <c r="D162" s="6" t="s">
        <v>20</v>
      </c>
      <c r="E162" s="7">
        <v>1.0</v>
      </c>
      <c r="F162" s="8">
        <v>13534.27</v>
      </c>
      <c r="G162" s="8">
        <v>13534.27</v>
      </c>
      <c r="H162" s="8">
        <v>699.12</v>
      </c>
      <c r="I162" s="8">
        <v>699.12</v>
      </c>
      <c r="J162" s="8">
        <v>72.0</v>
      </c>
      <c r="K162" s="9">
        <v>0.18</v>
      </c>
      <c r="L162" s="7">
        <v>1.25</v>
      </c>
      <c r="M162" s="9">
        <v>0.0</v>
      </c>
      <c r="N162" s="9">
        <v>0.0</v>
      </c>
      <c r="O162" s="7">
        <v>0.0</v>
      </c>
      <c r="P162" s="8">
        <v>699.12</v>
      </c>
      <c r="Q162" s="8">
        <v>699.12</v>
      </c>
      <c r="R162" s="8">
        <v>13033.28</v>
      </c>
    </row>
    <row r="163">
      <c r="A163" s="6" t="s">
        <v>48</v>
      </c>
      <c r="B163" s="6" t="s">
        <v>70</v>
      </c>
      <c r="C163" s="6"/>
      <c r="D163" s="6" t="s">
        <v>49</v>
      </c>
      <c r="E163" s="7">
        <v>87.0</v>
      </c>
      <c r="F163" s="8">
        <v>2315656.35</v>
      </c>
      <c r="G163" s="8">
        <v>26616.74</v>
      </c>
      <c r="H163" s="8">
        <v>36544.03</v>
      </c>
      <c r="I163" s="8">
        <v>420.05</v>
      </c>
      <c r="J163" s="8">
        <v>69.05</v>
      </c>
      <c r="K163" s="9">
        <v>0.051</v>
      </c>
      <c r="L163" s="7">
        <v>2.42</v>
      </c>
      <c r="M163" s="9">
        <v>0.003</v>
      </c>
      <c r="N163" s="9">
        <v>0.003</v>
      </c>
      <c r="O163" s="7">
        <v>0.0</v>
      </c>
      <c r="P163" s="8">
        <v>1528.29</v>
      </c>
      <c r="Q163" s="8">
        <v>132960.94</v>
      </c>
      <c r="R163" s="8">
        <v>2576.0</v>
      </c>
    </row>
    <row r="164">
      <c r="A164" s="6" t="s">
        <v>34</v>
      </c>
      <c r="B164" s="6" t="s">
        <v>71</v>
      </c>
      <c r="C164" s="6"/>
      <c r="D164" s="6" t="s">
        <v>20</v>
      </c>
      <c r="E164" s="7">
        <v>27.0</v>
      </c>
      <c r="F164" s="8">
        <v>894865.01</v>
      </c>
      <c r="G164" s="8">
        <v>33143.15</v>
      </c>
      <c r="H164" s="8">
        <v>26755.6</v>
      </c>
      <c r="I164" s="8">
        <v>990.95</v>
      </c>
      <c r="J164" s="8">
        <v>71.33</v>
      </c>
      <c r="K164" s="9">
        <v>0.0413</v>
      </c>
      <c r="L164" s="7">
        <v>1.43</v>
      </c>
      <c r="M164" s="9">
        <v>0.001</v>
      </c>
      <c r="N164" s="9">
        <v>0.001</v>
      </c>
      <c r="O164" s="7">
        <v>0.0</v>
      </c>
      <c r="P164" s="8">
        <v>2674.33</v>
      </c>
      <c r="Q164" s="8">
        <v>72206.82</v>
      </c>
      <c r="R164" s="8">
        <v>331718.82</v>
      </c>
    </row>
    <row r="165">
      <c r="A165" s="6" t="s">
        <v>36</v>
      </c>
      <c r="B165" s="6" t="s">
        <v>71</v>
      </c>
      <c r="C165" s="6"/>
      <c r="D165" s="6" t="s">
        <v>33</v>
      </c>
      <c r="E165" s="7">
        <v>23.0</v>
      </c>
      <c r="F165" s="8">
        <v>801070.97</v>
      </c>
      <c r="G165" s="8">
        <v>34829.17</v>
      </c>
      <c r="H165" s="8">
        <v>27591.69</v>
      </c>
      <c r="I165" s="8">
        <v>1199.64</v>
      </c>
      <c r="J165" s="8">
        <v>65.09</v>
      </c>
      <c r="K165" s="9">
        <v>0.0411</v>
      </c>
      <c r="L165" s="7">
        <v>1.68</v>
      </c>
      <c r="M165" s="9">
        <v>0.001</v>
      </c>
      <c r="N165" s="9">
        <v>0.001</v>
      </c>
      <c r="O165" s="7">
        <v>0.0</v>
      </c>
      <c r="P165" s="8">
        <v>2548.55</v>
      </c>
      <c r="Q165" s="8">
        <v>58616.69</v>
      </c>
      <c r="R165" s="8">
        <v>4125.16</v>
      </c>
    </row>
    <row r="166">
      <c r="A166" s="6" t="s">
        <v>48</v>
      </c>
      <c r="B166" s="6" t="s">
        <v>71</v>
      </c>
      <c r="C166" s="6"/>
      <c r="D166" s="6" t="s">
        <v>49</v>
      </c>
      <c r="E166" s="7">
        <v>27.0</v>
      </c>
      <c r="F166" s="8">
        <v>793539.84</v>
      </c>
      <c r="G166" s="8">
        <v>29390.36</v>
      </c>
      <c r="H166" s="8">
        <v>19194.46</v>
      </c>
      <c r="I166" s="8">
        <v>710.91</v>
      </c>
      <c r="J166" s="8">
        <v>63.56</v>
      </c>
      <c r="K166" s="9">
        <v>0.0367</v>
      </c>
      <c r="L166" s="7">
        <v>0.89</v>
      </c>
      <c r="M166" s="9">
        <v>0.001</v>
      </c>
      <c r="N166" s="9">
        <v>0.001</v>
      </c>
      <c r="O166" s="7">
        <v>0.0</v>
      </c>
      <c r="P166" s="8">
        <v>1272.91</v>
      </c>
      <c r="Q166" s="8">
        <v>34368.46</v>
      </c>
      <c r="R166" s="8">
        <v>132598.13</v>
      </c>
    </row>
    <row r="167">
      <c r="A167" s="6" t="s">
        <v>28</v>
      </c>
      <c r="B167" s="6" t="s">
        <v>71</v>
      </c>
      <c r="C167" s="6"/>
      <c r="D167" s="6" t="s">
        <v>27</v>
      </c>
      <c r="E167" s="7">
        <v>27.0</v>
      </c>
      <c r="F167" s="8">
        <v>596782.93</v>
      </c>
      <c r="G167" s="8">
        <v>22103.07</v>
      </c>
      <c r="H167" s="8">
        <v>20985.62</v>
      </c>
      <c r="I167" s="8">
        <v>777.25</v>
      </c>
      <c r="J167" s="8">
        <v>68.67</v>
      </c>
      <c r="K167" s="9">
        <v>0.0402</v>
      </c>
      <c r="L167" s="7">
        <v>1.56</v>
      </c>
      <c r="M167" s="9">
        <v>0.001</v>
      </c>
      <c r="N167" s="9">
        <v>0.001</v>
      </c>
      <c r="O167" s="7">
        <v>0.0</v>
      </c>
      <c r="P167" s="8">
        <v>1630.76</v>
      </c>
      <c r="Q167" s="8">
        <v>44030.62</v>
      </c>
      <c r="R167" s="8">
        <v>240910.63</v>
      </c>
    </row>
    <row r="168">
      <c r="A168" s="6" t="s">
        <v>25</v>
      </c>
      <c r="B168" s="6" t="s">
        <v>71</v>
      </c>
      <c r="C168" s="6"/>
      <c r="D168" s="6" t="s">
        <v>27</v>
      </c>
      <c r="E168" s="7">
        <v>17.0</v>
      </c>
      <c r="F168" s="8">
        <v>417095.3</v>
      </c>
      <c r="G168" s="8">
        <v>24535.02</v>
      </c>
      <c r="H168" s="8">
        <v>7741.75</v>
      </c>
      <c r="I168" s="8">
        <v>455.4</v>
      </c>
      <c r="J168" s="8">
        <v>66.0</v>
      </c>
      <c r="K168" s="9">
        <v>0.036</v>
      </c>
      <c r="L168" s="7">
        <v>0.76</v>
      </c>
      <c r="M168" s="9">
        <v>0.001</v>
      </c>
      <c r="N168" s="9">
        <v>0.001</v>
      </c>
      <c r="O168" s="7">
        <v>0.0</v>
      </c>
      <c r="P168" s="8">
        <v>1119.04</v>
      </c>
      <c r="Q168" s="8">
        <v>19023.75</v>
      </c>
      <c r="R168" s="8">
        <v>10745.97</v>
      </c>
    </row>
    <row r="169">
      <c r="A169" s="6" t="s">
        <v>40</v>
      </c>
      <c r="B169" s="6" t="s">
        <v>71</v>
      </c>
      <c r="C169" s="6"/>
      <c r="D169" s="6" t="s">
        <v>20</v>
      </c>
      <c r="E169" s="7">
        <v>8.0</v>
      </c>
      <c r="F169" s="8">
        <v>299151.8</v>
      </c>
      <c r="G169" s="8">
        <v>37393.98</v>
      </c>
      <c r="H169" s="8">
        <v>4031.32</v>
      </c>
      <c r="I169" s="8">
        <v>503.92</v>
      </c>
      <c r="J169" s="8">
        <v>64.5</v>
      </c>
      <c r="K169" s="9">
        <v>0.0282</v>
      </c>
      <c r="L169" s="7">
        <v>1.52</v>
      </c>
      <c r="M169" s="9">
        <v>0.0</v>
      </c>
      <c r="N169" s="9">
        <v>0.0</v>
      </c>
      <c r="O169" s="7">
        <v>0.0</v>
      </c>
      <c r="P169" s="8">
        <v>1547.67</v>
      </c>
      <c r="Q169" s="8">
        <v>12381.32</v>
      </c>
      <c r="R169" s="8">
        <v>26863.8</v>
      </c>
    </row>
    <row r="170">
      <c r="A170" s="6" t="s">
        <v>43</v>
      </c>
      <c r="B170" s="6" t="s">
        <v>71</v>
      </c>
      <c r="C170" s="6"/>
      <c r="D170" s="6" t="s">
        <v>27</v>
      </c>
      <c r="E170" s="7">
        <v>10.0</v>
      </c>
      <c r="F170" s="8">
        <v>292157.04</v>
      </c>
      <c r="G170" s="8">
        <v>29215.7</v>
      </c>
      <c r="H170" s="8">
        <v>12323.71</v>
      </c>
      <c r="I170" s="8">
        <v>1232.37</v>
      </c>
      <c r="J170" s="8">
        <v>67.2</v>
      </c>
      <c r="K170" s="9">
        <v>0.0486</v>
      </c>
      <c r="L170" s="7">
        <v>1.66</v>
      </c>
      <c r="M170" s="9">
        <v>0.0</v>
      </c>
      <c r="N170" s="9">
        <v>0.0</v>
      </c>
      <c r="O170" s="7">
        <v>0.0</v>
      </c>
      <c r="P170" s="8">
        <v>2269.87</v>
      </c>
      <c r="Q170" s="8">
        <v>22698.71</v>
      </c>
      <c r="R170" s="8">
        <v>16226.94</v>
      </c>
    </row>
    <row r="171">
      <c r="A171" s="6" t="s">
        <v>38</v>
      </c>
      <c r="B171" s="6" t="s">
        <v>71</v>
      </c>
      <c r="C171" s="6"/>
      <c r="D171" s="6" t="s">
        <v>33</v>
      </c>
      <c r="E171" s="7">
        <v>4.0</v>
      </c>
      <c r="F171" s="8">
        <v>114910.49</v>
      </c>
      <c r="G171" s="8">
        <v>28727.62</v>
      </c>
      <c r="H171" s="8">
        <v>2132.76</v>
      </c>
      <c r="I171" s="8">
        <v>533.19</v>
      </c>
      <c r="J171" s="8">
        <v>64.5</v>
      </c>
      <c r="K171" s="9">
        <v>0.0349</v>
      </c>
      <c r="L171" s="7">
        <v>1.31</v>
      </c>
      <c r="M171" s="9">
        <v>0.0</v>
      </c>
      <c r="N171" s="9">
        <v>0.0</v>
      </c>
      <c r="O171" s="7">
        <v>0.0</v>
      </c>
      <c r="P171" s="8">
        <v>1670.94</v>
      </c>
      <c r="Q171" s="8">
        <v>6683.76</v>
      </c>
      <c r="R171" s="8">
        <v>65952.6</v>
      </c>
    </row>
    <row r="172">
      <c r="A172" s="6" t="s">
        <v>55</v>
      </c>
      <c r="B172" s="6" t="s">
        <v>71</v>
      </c>
      <c r="C172" s="6"/>
      <c r="D172" s="6" t="s">
        <v>33</v>
      </c>
      <c r="E172" s="7">
        <v>5.0</v>
      </c>
      <c r="F172" s="8">
        <v>114439.92</v>
      </c>
      <c r="G172" s="8">
        <v>22887.98</v>
      </c>
      <c r="H172" s="8">
        <v>3789.7</v>
      </c>
      <c r="I172" s="8">
        <v>757.94</v>
      </c>
      <c r="J172" s="8">
        <v>70.2</v>
      </c>
      <c r="K172" s="9">
        <v>0.0475</v>
      </c>
      <c r="L172" s="7">
        <v>1.42</v>
      </c>
      <c r="M172" s="9">
        <v>0.0</v>
      </c>
      <c r="N172" s="9">
        <v>0.0</v>
      </c>
      <c r="O172" s="7">
        <v>0.0</v>
      </c>
      <c r="P172" s="8">
        <v>1841.94</v>
      </c>
      <c r="Q172" s="8">
        <v>9209.7</v>
      </c>
      <c r="R172" s="8">
        <v>6695.0</v>
      </c>
    </row>
    <row r="173">
      <c r="A173" s="6" t="s">
        <v>60</v>
      </c>
      <c r="B173" s="6" t="s">
        <v>71</v>
      </c>
      <c r="C173" s="6"/>
      <c r="D173" s="6" t="s">
        <v>20</v>
      </c>
      <c r="E173" s="7">
        <v>4.0</v>
      </c>
      <c r="F173" s="8">
        <v>87087.53</v>
      </c>
      <c r="G173" s="8">
        <v>21771.88</v>
      </c>
      <c r="H173" s="8">
        <v>4488.68</v>
      </c>
      <c r="I173" s="8">
        <v>1122.17</v>
      </c>
      <c r="J173" s="8">
        <v>72.0</v>
      </c>
      <c r="K173" s="9">
        <v>0.0569</v>
      </c>
      <c r="L173" s="7">
        <v>1.98</v>
      </c>
      <c r="M173" s="9">
        <v>0.0</v>
      </c>
      <c r="N173" s="9">
        <v>0.0</v>
      </c>
      <c r="O173" s="7">
        <v>0.0</v>
      </c>
      <c r="P173" s="8">
        <v>2899.22</v>
      </c>
      <c r="Q173" s="8">
        <v>11596.88</v>
      </c>
      <c r="R173" s="8">
        <v>68959.21</v>
      </c>
    </row>
    <row r="174">
      <c r="A174" s="6" t="s">
        <v>46</v>
      </c>
      <c r="B174" s="6" t="s">
        <v>71</v>
      </c>
      <c r="C174" s="6"/>
      <c r="D174" s="6" t="s">
        <v>31</v>
      </c>
      <c r="E174" s="7">
        <v>2.0</v>
      </c>
      <c r="F174" s="8">
        <v>76289.19</v>
      </c>
      <c r="G174" s="8">
        <v>38144.6</v>
      </c>
      <c r="H174" s="8">
        <v>912.37</v>
      </c>
      <c r="I174" s="8">
        <v>456.19</v>
      </c>
      <c r="J174" s="8">
        <v>61.5</v>
      </c>
      <c r="K174" s="9">
        <v>0.0479</v>
      </c>
      <c r="L174" s="7">
        <v>0.5</v>
      </c>
      <c r="M174" s="9">
        <v>0.0</v>
      </c>
      <c r="N174" s="9">
        <v>0.0</v>
      </c>
      <c r="O174" s="7">
        <v>0.0</v>
      </c>
      <c r="P174" s="8">
        <v>680.69</v>
      </c>
      <c r="Q174" s="8">
        <v>1361.37</v>
      </c>
      <c r="R174" s="8">
        <v>21244.06</v>
      </c>
    </row>
    <row r="175">
      <c r="A175" s="6" t="s">
        <v>21</v>
      </c>
      <c r="B175" s="6" t="s">
        <v>71</v>
      </c>
      <c r="C175" s="6"/>
      <c r="D175" s="6" t="s">
        <v>20</v>
      </c>
      <c r="E175" s="7">
        <v>2.0</v>
      </c>
      <c r="F175" s="8">
        <v>58707.23</v>
      </c>
      <c r="G175" s="8">
        <v>29353.62</v>
      </c>
      <c r="H175" s="8">
        <v>576.94</v>
      </c>
      <c r="I175" s="8">
        <v>288.47</v>
      </c>
      <c r="J175" s="8">
        <v>60.0</v>
      </c>
      <c r="K175" s="9">
        <v>0.0284</v>
      </c>
      <c r="L175" s="7">
        <v>1.47</v>
      </c>
      <c r="M175" s="9">
        <v>0.0</v>
      </c>
      <c r="N175" s="9">
        <v>0.0</v>
      </c>
      <c r="O175" s="7">
        <v>0.0</v>
      </c>
      <c r="P175" s="8">
        <v>456.47</v>
      </c>
      <c r="Q175" s="8">
        <v>912.94</v>
      </c>
      <c r="R175" s="8">
        <v>2948.41</v>
      </c>
    </row>
    <row r="176">
      <c r="A176" s="6" t="s">
        <v>57</v>
      </c>
      <c r="B176" s="6" t="s">
        <v>71</v>
      </c>
      <c r="C176" s="6"/>
      <c r="D176" s="6" t="s">
        <v>33</v>
      </c>
      <c r="E176" s="7">
        <v>2.0</v>
      </c>
      <c r="F176" s="8">
        <v>53719.0</v>
      </c>
      <c r="G176" s="8">
        <v>26859.5</v>
      </c>
      <c r="H176" s="8">
        <v>2371.12</v>
      </c>
      <c r="I176" s="8">
        <v>1185.56</v>
      </c>
      <c r="J176" s="8">
        <v>72.0</v>
      </c>
      <c r="K176" s="9">
        <v>0.0695</v>
      </c>
      <c r="L176" s="7">
        <v>1.63</v>
      </c>
      <c r="M176" s="9">
        <v>0.0</v>
      </c>
      <c r="N176" s="9">
        <v>0.0</v>
      </c>
      <c r="O176" s="7">
        <v>0.0</v>
      </c>
      <c r="P176" s="8">
        <v>2617.56</v>
      </c>
      <c r="Q176" s="8">
        <v>5235.12</v>
      </c>
      <c r="R176" s="8">
        <v>42062.64</v>
      </c>
    </row>
    <row r="177">
      <c r="A177" s="6" t="s">
        <v>23</v>
      </c>
      <c r="B177" s="6" t="s">
        <v>71</v>
      </c>
      <c r="C177" s="6"/>
      <c r="D177" s="6" t="s">
        <v>20</v>
      </c>
      <c r="E177" s="7">
        <v>2.0</v>
      </c>
      <c r="F177" s="8">
        <v>51222.16</v>
      </c>
      <c r="G177" s="8">
        <v>25611.08</v>
      </c>
      <c r="H177" s="8">
        <v>1715.0</v>
      </c>
      <c r="I177" s="8">
        <v>857.5</v>
      </c>
      <c r="J177" s="8">
        <v>73.5</v>
      </c>
      <c r="K177" s="9">
        <v>0.0392</v>
      </c>
      <c r="L177" s="7">
        <v>2.45</v>
      </c>
      <c r="M177" s="9">
        <v>0.0</v>
      </c>
      <c r="N177" s="9">
        <v>0.0</v>
      </c>
      <c r="O177" s="7">
        <v>0.0</v>
      </c>
      <c r="P177" s="8">
        <v>2741.5</v>
      </c>
      <c r="Q177" s="8">
        <v>5483.0</v>
      </c>
      <c r="R177" s="8">
        <v>15957.82</v>
      </c>
    </row>
    <row r="178">
      <c r="A178" s="6" t="s">
        <v>58</v>
      </c>
      <c r="B178" s="6" t="s">
        <v>71</v>
      </c>
      <c r="C178" s="6"/>
      <c r="D178" s="6" t="s">
        <v>20</v>
      </c>
      <c r="E178" s="7">
        <v>1.0</v>
      </c>
      <c r="F178" s="8">
        <v>15750.0</v>
      </c>
      <c r="G178" s="8">
        <v>15750.0</v>
      </c>
      <c r="H178" s="8">
        <v>250.0</v>
      </c>
      <c r="I178" s="8">
        <v>250.0</v>
      </c>
      <c r="J178" s="8">
        <v>72.0</v>
      </c>
      <c r="K178" s="9">
        <v>0.0</v>
      </c>
      <c r="L178" s="7">
        <v>-4.44</v>
      </c>
      <c r="M178" s="9">
        <v>0.0</v>
      </c>
      <c r="N178" s="9">
        <v>0.0</v>
      </c>
      <c r="O178" s="7">
        <v>0.0</v>
      </c>
      <c r="P178" s="8">
        <v>339.5</v>
      </c>
      <c r="Q178" s="8">
        <v>339.5</v>
      </c>
      <c r="R178" s="8">
        <v>696.31</v>
      </c>
    </row>
    <row r="179">
      <c r="A179" s="6" t="s">
        <v>35</v>
      </c>
      <c r="B179" s="6" t="s">
        <v>72</v>
      </c>
      <c r="C179" s="6"/>
      <c r="D179" s="6" t="s">
        <v>31</v>
      </c>
      <c r="E179" s="7">
        <v>138.0</v>
      </c>
      <c r="F179" s="8">
        <v>4273064.91</v>
      </c>
      <c r="G179" s="8">
        <v>30741.47</v>
      </c>
      <c r="H179" s="8">
        <v>124819.67</v>
      </c>
      <c r="I179" s="8">
        <v>904.49</v>
      </c>
      <c r="J179" s="8">
        <v>73.3</v>
      </c>
      <c r="K179" s="9">
        <v>0.0554</v>
      </c>
      <c r="L179" s="7">
        <v>2.28</v>
      </c>
      <c r="M179" s="9">
        <v>0.005</v>
      </c>
      <c r="N179" s="9">
        <v>0.004</v>
      </c>
      <c r="O179" s="7">
        <v>1.0</v>
      </c>
      <c r="P179" s="8">
        <v>2304.71</v>
      </c>
      <c r="Q179" s="8">
        <v>320354.93</v>
      </c>
      <c r="R179" s="8">
        <v>18743.15</v>
      </c>
    </row>
    <row r="180">
      <c r="A180" s="6" t="s">
        <v>46</v>
      </c>
      <c r="B180" s="6" t="s">
        <v>72</v>
      </c>
      <c r="C180" s="6"/>
      <c r="D180" s="6" t="s">
        <v>31</v>
      </c>
      <c r="E180" s="7">
        <v>84.0</v>
      </c>
      <c r="F180" s="8">
        <v>1942637.57</v>
      </c>
      <c r="G180" s="8">
        <v>22329.17</v>
      </c>
      <c r="H180" s="8">
        <v>50316.51</v>
      </c>
      <c r="I180" s="8">
        <v>599.01</v>
      </c>
      <c r="J180" s="8">
        <v>67.76</v>
      </c>
      <c r="K180" s="9">
        <v>0.0692</v>
      </c>
      <c r="L180" s="7">
        <v>2.2</v>
      </c>
      <c r="M180" s="9">
        <v>0.003</v>
      </c>
      <c r="N180" s="9">
        <v>0.002</v>
      </c>
      <c r="O180" s="7">
        <v>3.0</v>
      </c>
      <c r="P180" s="8">
        <v>1255.25</v>
      </c>
      <c r="Q180" s="8">
        <v>109206.51</v>
      </c>
      <c r="R180" s="8">
        <v>3128.83</v>
      </c>
    </row>
    <row r="181">
      <c r="A181" s="6" t="s">
        <v>37</v>
      </c>
      <c r="B181" s="6" t="s">
        <v>72</v>
      </c>
      <c r="C181" s="6"/>
      <c r="D181" s="6" t="s">
        <v>31</v>
      </c>
      <c r="E181" s="7">
        <v>43.0</v>
      </c>
      <c r="F181" s="8">
        <v>1409868.43</v>
      </c>
      <c r="G181" s="8">
        <v>31330.41</v>
      </c>
      <c r="H181" s="8">
        <v>47671.02</v>
      </c>
      <c r="I181" s="8">
        <v>1108.63</v>
      </c>
      <c r="J181" s="8">
        <v>70.31</v>
      </c>
      <c r="K181" s="9">
        <v>0.0605</v>
      </c>
      <c r="L181" s="7">
        <v>1.71</v>
      </c>
      <c r="M181" s="9">
        <v>0.001</v>
      </c>
      <c r="N181" s="9">
        <v>0.001</v>
      </c>
      <c r="O181" s="7">
        <v>2.0</v>
      </c>
      <c r="P181" s="8">
        <v>2941.03</v>
      </c>
      <c r="Q181" s="8">
        <v>132346.17</v>
      </c>
      <c r="R181" s="8">
        <v>92830.22</v>
      </c>
    </row>
    <row r="182">
      <c r="A182" s="6" t="s">
        <v>51</v>
      </c>
      <c r="B182" s="6" t="s">
        <v>72</v>
      </c>
      <c r="C182" s="6"/>
      <c r="D182" s="6" t="s">
        <v>31</v>
      </c>
      <c r="E182" s="7">
        <v>32.0</v>
      </c>
      <c r="F182" s="8">
        <v>641931.65</v>
      </c>
      <c r="G182" s="8">
        <v>19452.47</v>
      </c>
      <c r="H182" s="8">
        <v>16944.81</v>
      </c>
      <c r="I182" s="8">
        <v>529.53</v>
      </c>
      <c r="J182" s="8">
        <v>64.94</v>
      </c>
      <c r="K182" s="9">
        <v>0.0746</v>
      </c>
      <c r="L182" s="7">
        <v>2.0</v>
      </c>
      <c r="M182" s="9">
        <v>0.001</v>
      </c>
      <c r="N182" s="9">
        <v>0.001</v>
      </c>
      <c r="O182" s="7">
        <v>1.0</v>
      </c>
      <c r="P182" s="8">
        <v>1090.48</v>
      </c>
      <c r="Q182" s="8">
        <v>35985.81</v>
      </c>
      <c r="R182" s="8">
        <v>51342.79</v>
      </c>
    </row>
    <row r="183">
      <c r="A183" s="6" t="s">
        <v>40</v>
      </c>
      <c r="B183" s="6" t="s">
        <v>72</v>
      </c>
      <c r="C183" s="6"/>
      <c r="D183" s="6" t="s">
        <v>20</v>
      </c>
      <c r="E183" s="7">
        <v>2.0</v>
      </c>
      <c r="F183" s="8">
        <v>149407.85</v>
      </c>
      <c r="G183" s="8">
        <v>74703.93</v>
      </c>
      <c r="H183" s="8">
        <v>6676.02</v>
      </c>
      <c r="I183" s="8">
        <v>3338.01</v>
      </c>
      <c r="J183" s="8">
        <v>78.0</v>
      </c>
      <c r="K183" s="9">
        <v>0.0512</v>
      </c>
      <c r="L183" s="7">
        <v>1.63</v>
      </c>
      <c r="M183" s="9">
        <v>0.0</v>
      </c>
      <c r="N183" s="9">
        <v>0.0</v>
      </c>
      <c r="O183" s="7">
        <v>0.0</v>
      </c>
      <c r="P183" s="8">
        <v>5046.51</v>
      </c>
      <c r="Q183" s="8">
        <v>10093.02</v>
      </c>
      <c r="R183" s="8">
        <v>7518.93</v>
      </c>
    </row>
    <row r="184">
      <c r="A184" s="6" t="s">
        <v>39</v>
      </c>
      <c r="B184" s="6" t="s">
        <v>72</v>
      </c>
      <c r="C184" s="6"/>
      <c r="D184" s="6" t="s">
        <v>20</v>
      </c>
      <c r="E184" s="7">
        <v>2.0</v>
      </c>
      <c r="F184" s="8">
        <v>55513.2</v>
      </c>
      <c r="G184" s="8">
        <v>27756.6</v>
      </c>
      <c r="H184" s="8">
        <v>477.47</v>
      </c>
      <c r="I184" s="8">
        <v>238.74</v>
      </c>
      <c r="J184" s="8">
        <v>69.0</v>
      </c>
      <c r="K184" s="9">
        <v>0.0162</v>
      </c>
      <c r="L184" s="7">
        <v>0.0</v>
      </c>
      <c r="M184" s="9">
        <v>0.0</v>
      </c>
      <c r="N184" s="9">
        <v>0.0</v>
      </c>
      <c r="O184" s="7">
        <v>0.0</v>
      </c>
      <c r="P184" s="8">
        <v>258.74</v>
      </c>
      <c r="Q184" s="8">
        <v>517.47</v>
      </c>
      <c r="R184" s="8">
        <v>104565.8</v>
      </c>
    </row>
    <row r="185">
      <c r="A185" s="6" t="s">
        <v>34</v>
      </c>
      <c r="B185" s="6" t="s">
        <v>73</v>
      </c>
      <c r="C185" s="6"/>
      <c r="D185" s="6" t="s">
        <v>20</v>
      </c>
      <c r="E185" s="7">
        <v>78.0</v>
      </c>
      <c r="F185" s="8">
        <v>3044676.81</v>
      </c>
      <c r="G185" s="8">
        <v>39034.32</v>
      </c>
      <c r="H185" s="8">
        <v>88456.31</v>
      </c>
      <c r="I185" s="8">
        <v>1134.06</v>
      </c>
      <c r="J185" s="8">
        <v>72.54</v>
      </c>
      <c r="K185" s="9">
        <v>0.0561</v>
      </c>
      <c r="L185" s="7">
        <v>1.36</v>
      </c>
      <c r="M185" s="9">
        <v>0.003</v>
      </c>
      <c r="N185" s="9">
        <v>0.002</v>
      </c>
      <c r="O185" s="7">
        <v>0.0</v>
      </c>
      <c r="P185" s="8">
        <v>3729.03</v>
      </c>
      <c r="Q185" s="8">
        <v>290864.02</v>
      </c>
      <c r="R185" s="8">
        <v>9995.61</v>
      </c>
    </row>
    <row r="186">
      <c r="A186" s="6" t="s">
        <v>21</v>
      </c>
      <c r="B186" s="6" t="s">
        <v>73</v>
      </c>
      <c r="C186" s="6"/>
      <c r="D186" s="6" t="s">
        <v>20</v>
      </c>
      <c r="E186" s="7">
        <v>53.0</v>
      </c>
      <c r="F186" s="8">
        <v>2347885.33</v>
      </c>
      <c r="G186" s="8">
        <v>44299.72</v>
      </c>
      <c r="H186" s="8">
        <v>67894.66</v>
      </c>
      <c r="I186" s="8">
        <v>1281.03</v>
      </c>
      <c r="J186" s="8">
        <v>72.4</v>
      </c>
      <c r="K186" s="9">
        <v>0.0451</v>
      </c>
      <c r="L186" s="7">
        <v>1.42</v>
      </c>
      <c r="M186" s="9">
        <v>0.002</v>
      </c>
      <c r="N186" s="9">
        <v>0.002</v>
      </c>
      <c r="O186" s="7">
        <v>0.0</v>
      </c>
      <c r="P186" s="8">
        <v>2812.69</v>
      </c>
      <c r="Q186" s="8">
        <v>149072.66</v>
      </c>
      <c r="R186" s="8">
        <v>44030.62</v>
      </c>
    </row>
    <row r="187">
      <c r="A187" s="6" t="s">
        <v>41</v>
      </c>
      <c r="B187" s="6" t="s">
        <v>73</v>
      </c>
      <c r="C187" s="6"/>
      <c r="D187" s="6" t="s">
        <v>20</v>
      </c>
      <c r="E187" s="7">
        <v>47.0</v>
      </c>
      <c r="F187" s="8">
        <v>1702845.02</v>
      </c>
      <c r="G187" s="8">
        <v>36230.75</v>
      </c>
      <c r="H187" s="8">
        <v>74185.58</v>
      </c>
      <c r="I187" s="8">
        <v>1578.42</v>
      </c>
      <c r="J187" s="8">
        <v>72.64</v>
      </c>
      <c r="K187" s="9">
        <v>0.0631</v>
      </c>
      <c r="L187" s="7">
        <v>1.85</v>
      </c>
      <c r="M187" s="9">
        <v>0.002</v>
      </c>
      <c r="N187" s="9">
        <v>0.001</v>
      </c>
      <c r="O187" s="7">
        <v>0.0</v>
      </c>
      <c r="P187" s="8">
        <v>3153.44</v>
      </c>
      <c r="Q187" s="8">
        <v>148211.54</v>
      </c>
      <c r="R187" s="8">
        <v>17634.01</v>
      </c>
    </row>
    <row r="188">
      <c r="A188" s="6" t="s">
        <v>42</v>
      </c>
      <c r="B188" s="6" t="s">
        <v>73</v>
      </c>
      <c r="C188" s="6"/>
      <c r="D188" s="6" t="s">
        <v>20</v>
      </c>
      <c r="E188" s="7">
        <v>21.0</v>
      </c>
      <c r="F188" s="8">
        <v>854373.96</v>
      </c>
      <c r="G188" s="8">
        <v>40684.47</v>
      </c>
      <c r="H188" s="8">
        <v>27967.15</v>
      </c>
      <c r="I188" s="8">
        <v>1331.77</v>
      </c>
      <c r="J188" s="8">
        <v>72.57</v>
      </c>
      <c r="K188" s="9">
        <v>0.0544</v>
      </c>
      <c r="L188" s="7">
        <v>1.36</v>
      </c>
      <c r="M188" s="9">
        <v>0.001</v>
      </c>
      <c r="N188" s="9">
        <v>0.001</v>
      </c>
      <c r="O188" s="7">
        <v>0.0</v>
      </c>
      <c r="P188" s="8">
        <v>3674.91</v>
      </c>
      <c r="Q188" s="8">
        <v>77173.15</v>
      </c>
      <c r="R188" s="8">
        <v>6182.39</v>
      </c>
    </row>
    <row r="189">
      <c r="A189" s="6" t="s">
        <v>50</v>
      </c>
      <c r="B189" s="6" t="s">
        <v>73</v>
      </c>
      <c r="C189" s="6"/>
      <c r="D189" s="6" t="s">
        <v>20</v>
      </c>
      <c r="E189" s="7">
        <v>22.0</v>
      </c>
      <c r="F189" s="8">
        <v>649840.56</v>
      </c>
      <c r="G189" s="8">
        <v>29538.21</v>
      </c>
      <c r="H189" s="8">
        <v>28264.59</v>
      </c>
      <c r="I189" s="8">
        <v>1284.75</v>
      </c>
      <c r="J189" s="8">
        <v>73.5</v>
      </c>
      <c r="K189" s="9">
        <v>0.0618</v>
      </c>
      <c r="L189" s="7">
        <v>1.62</v>
      </c>
      <c r="M189" s="9">
        <v>0.001</v>
      </c>
      <c r="N189" s="9">
        <v>0.001</v>
      </c>
      <c r="O189" s="7">
        <v>0.0</v>
      </c>
      <c r="P189" s="8">
        <v>2717.85</v>
      </c>
      <c r="Q189" s="8">
        <v>59792.59</v>
      </c>
      <c r="R189" s="8">
        <v>24809.18</v>
      </c>
    </row>
    <row r="190">
      <c r="A190" s="6" t="s">
        <v>43</v>
      </c>
      <c r="B190" s="6" t="s">
        <v>73</v>
      </c>
      <c r="C190" s="6"/>
      <c r="D190" s="6" t="s">
        <v>27</v>
      </c>
      <c r="E190" s="7">
        <v>17.0</v>
      </c>
      <c r="F190" s="8">
        <v>601772.52</v>
      </c>
      <c r="G190" s="8">
        <v>35398.38</v>
      </c>
      <c r="H190" s="8">
        <v>28744.22</v>
      </c>
      <c r="I190" s="8">
        <v>1690.84</v>
      </c>
      <c r="J190" s="8">
        <v>71.82</v>
      </c>
      <c r="K190" s="9">
        <v>0.0591</v>
      </c>
      <c r="L190" s="7">
        <v>1.79</v>
      </c>
      <c r="M190" s="9">
        <v>0.001</v>
      </c>
      <c r="N190" s="9">
        <v>0.001</v>
      </c>
      <c r="O190" s="7">
        <v>0.0</v>
      </c>
      <c r="P190" s="8">
        <v>5460.6</v>
      </c>
      <c r="Q190" s="8">
        <v>92830.22</v>
      </c>
      <c r="R190" s="8">
        <v>5329.0</v>
      </c>
    </row>
    <row r="191">
      <c r="A191" s="6" t="s">
        <v>40</v>
      </c>
      <c r="B191" s="6" t="s">
        <v>73</v>
      </c>
      <c r="C191" s="6"/>
      <c r="D191" s="6" t="s">
        <v>20</v>
      </c>
      <c r="E191" s="7">
        <v>12.0</v>
      </c>
      <c r="F191" s="8">
        <v>505289.26</v>
      </c>
      <c r="G191" s="8">
        <v>42107.44</v>
      </c>
      <c r="H191" s="8">
        <v>17299.12</v>
      </c>
      <c r="I191" s="8">
        <v>1441.59</v>
      </c>
      <c r="J191" s="8">
        <v>69.5</v>
      </c>
      <c r="K191" s="9">
        <v>0.0512</v>
      </c>
      <c r="L191" s="7">
        <v>1.38</v>
      </c>
      <c r="M191" s="9">
        <v>0.0</v>
      </c>
      <c r="N191" s="9">
        <v>0.0</v>
      </c>
      <c r="O191" s="7">
        <v>0.0</v>
      </c>
      <c r="P191" s="8">
        <v>3353.51</v>
      </c>
      <c r="Q191" s="8">
        <v>40242.12</v>
      </c>
      <c r="R191" s="8">
        <v>3522.69</v>
      </c>
    </row>
    <row r="192">
      <c r="A192" s="6" t="s">
        <v>25</v>
      </c>
      <c r="B192" s="6" t="s">
        <v>73</v>
      </c>
      <c r="C192" s="6"/>
      <c r="D192" s="6" t="s">
        <v>27</v>
      </c>
      <c r="E192" s="7">
        <v>14.0</v>
      </c>
      <c r="F192" s="8">
        <v>489634.06</v>
      </c>
      <c r="G192" s="8">
        <v>34973.86</v>
      </c>
      <c r="H192" s="8">
        <v>17347.7</v>
      </c>
      <c r="I192" s="8">
        <v>1239.12</v>
      </c>
      <c r="J192" s="8">
        <v>73.07</v>
      </c>
      <c r="K192" s="9">
        <v>0.0491</v>
      </c>
      <c r="L192" s="7">
        <v>1.97</v>
      </c>
      <c r="M192" s="9">
        <v>0.001</v>
      </c>
      <c r="N192" s="9">
        <v>0.0</v>
      </c>
      <c r="O192" s="7">
        <v>0.0</v>
      </c>
      <c r="P192" s="8">
        <v>2948.34</v>
      </c>
      <c r="Q192" s="8">
        <v>41276.7</v>
      </c>
      <c r="R192" s="8">
        <v>2317.0</v>
      </c>
    </row>
    <row r="193">
      <c r="A193" s="6" t="s">
        <v>47</v>
      </c>
      <c r="B193" s="6" t="s">
        <v>73</v>
      </c>
      <c r="C193" s="6"/>
      <c r="D193" s="6" t="s">
        <v>20</v>
      </c>
      <c r="E193" s="7">
        <v>15.0</v>
      </c>
      <c r="F193" s="8">
        <v>408666.41</v>
      </c>
      <c r="G193" s="8">
        <v>27244.43</v>
      </c>
      <c r="H193" s="8">
        <v>13325.49</v>
      </c>
      <c r="I193" s="8">
        <v>888.37</v>
      </c>
      <c r="J193" s="8">
        <v>70.4</v>
      </c>
      <c r="K193" s="9">
        <v>0.0528</v>
      </c>
      <c r="L193" s="7">
        <v>1.35</v>
      </c>
      <c r="M193" s="9">
        <v>0.001</v>
      </c>
      <c r="N193" s="9">
        <v>0.0</v>
      </c>
      <c r="O193" s="7">
        <v>0.0</v>
      </c>
      <c r="P193" s="8">
        <v>2510.71</v>
      </c>
      <c r="Q193" s="8">
        <v>37660.7</v>
      </c>
      <c r="R193" s="8">
        <v>14631.83</v>
      </c>
    </row>
    <row r="194">
      <c r="A194" s="6" t="s">
        <v>52</v>
      </c>
      <c r="B194" s="6" t="s">
        <v>73</v>
      </c>
      <c r="C194" s="6"/>
      <c r="D194" s="6" t="s">
        <v>20</v>
      </c>
      <c r="E194" s="7">
        <v>15.0</v>
      </c>
      <c r="F194" s="8">
        <v>391601.49</v>
      </c>
      <c r="G194" s="8">
        <v>26106.77</v>
      </c>
      <c r="H194" s="8">
        <v>16191.05</v>
      </c>
      <c r="I194" s="8">
        <v>1079.4</v>
      </c>
      <c r="J194" s="8">
        <v>69.6</v>
      </c>
      <c r="K194" s="9">
        <v>0.0578</v>
      </c>
      <c r="L194" s="7">
        <v>1.81</v>
      </c>
      <c r="M194" s="9">
        <v>0.001</v>
      </c>
      <c r="N194" s="9">
        <v>0.0</v>
      </c>
      <c r="O194" s="7">
        <v>0.0</v>
      </c>
      <c r="P194" s="8">
        <v>2013.87</v>
      </c>
      <c r="Q194" s="8">
        <v>30208.05</v>
      </c>
      <c r="R194" s="8">
        <v>23414.09</v>
      </c>
    </row>
    <row r="195">
      <c r="A195" s="6" t="s">
        <v>58</v>
      </c>
      <c r="B195" s="6" t="s">
        <v>73</v>
      </c>
      <c r="C195" s="6"/>
      <c r="D195" s="6" t="s">
        <v>20</v>
      </c>
      <c r="E195" s="7">
        <v>11.0</v>
      </c>
      <c r="F195" s="8">
        <v>367126.07</v>
      </c>
      <c r="G195" s="8">
        <v>33375.1</v>
      </c>
      <c r="H195" s="8">
        <v>14885.01</v>
      </c>
      <c r="I195" s="8">
        <v>1353.18</v>
      </c>
      <c r="J195" s="8">
        <v>75.0</v>
      </c>
      <c r="K195" s="9">
        <v>0.0501</v>
      </c>
      <c r="L195" s="7">
        <v>1.06</v>
      </c>
      <c r="M195" s="9">
        <v>0.0</v>
      </c>
      <c r="N195" s="9">
        <v>0.0</v>
      </c>
      <c r="O195" s="7">
        <v>0.0</v>
      </c>
      <c r="P195" s="8">
        <v>3182.03</v>
      </c>
      <c r="Q195" s="8">
        <v>35002.29</v>
      </c>
      <c r="R195" s="8">
        <v>12374.65</v>
      </c>
    </row>
    <row r="196">
      <c r="A196" s="6" t="s">
        <v>44</v>
      </c>
      <c r="B196" s="6" t="s">
        <v>73</v>
      </c>
      <c r="C196" s="6"/>
      <c r="D196" s="6" t="s">
        <v>20</v>
      </c>
      <c r="E196" s="7">
        <v>9.0</v>
      </c>
      <c r="F196" s="8">
        <v>293539.38</v>
      </c>
      <c r="G196" s="8">
        <v>32615.49</v>
      </c>
      <c r="H196" s="8">
        <v>12665.55</v>
      </c>
      <c r="I196" s="8">
        <v>1407.28</v>
      </c>
      <c r="J196" s="8">
        <v>74.0</v>
      </c>
      <c r="K196" s="9">
        <v>0.0648</v>
      </c>
      <c r="L196" s="7">
        <v>1.56</v>
      </c>
      <c r="M196" s="9">
        <v>0.0</v>
      </c>
      <c r="N196" s="9">
        <v>0.0</v>
      </c>
      <c r="O196" s="7">
        <v>0.0</v>
      </c>
      <c r="P196" s="8">
        <v>3193.62</v>
      </c>
      <c r="Q196" s="8">
        <v>28742.55</v>
      </c>
      <c r="R196" s="8">
        <v>13084.97</v>
      </c>
    </row>
    <row r="197">
      <c r="A197" s="6" t="s">
        <v>60</v>
      </c>
      <c r="B197" s="6" t="s">
        <v>73</v>
      </c>
      <c r="C197" s="6"/>
      <c r="D197" s="6" t="s">
        <v>20</v>
      </c>
      <c r="E197" s="7">
        <v>7.0</v>
      </c>
      <c r="F197" s="8">
        <v>222786.12</v>
      </c>
      <c r="G197" s="8">
        <v>31826.59</v>
      </c>
      <c r="H197" s="8">
        <v>9408.28</v>
      </c>
      <c r="I197" s="8">
        <v>1344.04</v>
      </c>
      <c r="J197" s="8">
        <v>72.43</v>
      </c>
      <c r="K197" s="9">
        <v>0.06</v>
      </c>
      <c r="L197" s="7">
        <v>1.64</v>
      </c>
      <c r="M197" s="9">
        <v>0.0</v>
      </c>
      <c r="N197" s="9">
        <v>0.0</v>
      </c>
      <c r="O197" s="7">
        <v>0.0</v>
      </c>
      <c r="P197" s="8">
        <v>3249.5</v>
      </c>
      <c r="Q197" s="8">
        <v>22746.49</v>
      </c>
      <c r="R197" s="8">
        <v>36379.26</v>
      </c>
    </row>
    <row r="198">
      <c r="A198" s="6" t="s">
        <v>39</v>
      </c>
      <c r="B198" s="6" t="s">
        <v>73</v>
      </c>
      <c r="C198" s="6"/>
      <c r="D198" s="6" t="s">
        <v>20</v>
      </c>
      <c r="E198" s="7">
        <v>5.0</v>
      </c>
      <c r="F198" s="8">
        <v>220884.32</v>
      </c>
      <c r="G198" s="8">
        <v>44176.86</v>
      </c>
      <c r="H198" s="8">
        <v>8015.68</v>
      </c>
      <c r="I198" s="8">
        <v>1603.14</v>
      </c>
      <c r="J198" s="8">
        <v>78.0</v>
      </c>
      <c r="K198" s="9">
        <v>0.0503</v>
      </c>
      <c r="L198" s="7">
        <v>1.34</v>
      </c>
      <c r="M198" s="9">
        <v>0.0</v>
      </c>
      <c r="N198" s="9">
        <v>0.0</v>
      </c>
      <c r="O198" s="7">
        <v>0.0</v>
      </c>
      <c r="P198" s="8">
        <v>2746.54</v>
      </c>
      <c r="Q198" s="8">
        <v>13732.68</v>
      </c>
      <c r="R198" s="8">
        <v>137802.01</v>
      </c>
    </row>
    <row r="199">
      <c r="A199" s="6" t="s">
        <v>23</v>
      </c>
      <c r="B199" s="6" t="s">
        <v>73</v>
      </c>
      <c r="C199" s="6"/>
      <c r="D199" s="6" t="s">
        <v>20</v>
      </c>
      <c r="E199" s="7">
        <v>4.0</v>
      </c>
      <c r="F199" s="8">
        <v>185192.36</v>
      </c>
      <c r="G199" s="8">
        <v>46298.09</v>
      </c>
      <c r="H199" s="8">
        <v>7069.01</v>
      </c>
      <c r="I199" s="8">
        <v>1767.25</v>
      </c>
      <c r="J199" s="8">
        <v>72.75</v>
      </c>
      <c r="K199" s="9">
        <v>0.046</v>
      </c>
      <c r="L199" s="7">
        <v>1.63</v>
      </c>
      <c r="M199" s="9">
        <v>0.0</v>
      </c>
      <c r="N199" s="9">
        <v>0.0</v>
      </c>
      <c r="O199" s="7">
        <v>0.0</v>
      </c>
      <c r="P199" s="8">
        <v>4408.5</v>
      </c>
      <c r="Q199" s="8">
        <v>17634.01</v>
      </c>
      <c r="R199" s="8">
        <v>41445.15</v>
      </c>
    </row>
    <row r="200">
      <c r="A200" s="6" t="s">
        <v>59</v>
      </c>
      <c r="B200" s="6" t="s">
        <v>73</v>
      </c>
      <c r="C200" s="6"/>
      <c r="D200" s="6" t="s">
        <v>20</v>
      </c>
      <c r="E200" s="7">
        <v>4.0</v>
      </c>
      <c r="F200" s="8">
        <v>171283.01</v>
      </c>
      <c r="G200" s="8">
        <v>42820.75</v>
      </c>
      <c r="H200" s="8">
        <v>7043.44</v>
      </c>
      <c r="I200" s="8">
        <v>1760.86</v>
      </c>
      <c r="J200" s="8">
        <v>74.25</v>
      </c>
      <c r="K200" s="9">
        <v>0.0595</v>
      </c>
      <c r="L200" s="7">
        <v>1.54</v>
      </c>
      <c r="M200" s="9">
        <v>0.0</v>
      </c>
      <c r="N200" s="9">
        <v>0.0</v>
      </c>
      <c r="O200" s="7">
        <v>0.0</v>
      </c>
      <c r="P200" s="8">
        <v>3702.86</v>
      </c>
      <c r="Q200" s="8">
        <v>14811.44</v>
      </c>
      <c r="R200" s="8">
        <v>123730.15</v>
      </c>
    </row>
    <row r="201">
      <c r="A201" s="6" t="s">
        <v>50</v>
      </c>
      <c r="B201" s="6" t="s">
        <v>73</v>
      </c>
      <c r="C201" s="6"/>
      <c r="D201" s="6" t="s">
        <v>20</v>
      </c>
      <c r="E201" s="7">
        <v>5.0</v>
      </c>
      <c r="F201" s="8">
        <v>136016.2</v>
      </c>
      <c r="G201" s="8">
        <v>27203.24</v>
      </c>
      <c r="H201" s="8">
        <v>6414.3</v>
      </c>
      <c r="I201" s="8">
        <v>1282.86</v>
      </c>
      <c r="J201" s="8">
        <v>73.2</v>
      </c>
      <c r="K201" s="9">
        <v>0.0629</v>
      </c>
      <c r="L201" s="7">
        <v>1.8</v>
      </c>
      <c r="M201" s="9">
        <v>0.0</v>
      </c>
      <c r="N201" s="9">
        <v>0.0</v>
      </c>
      <c r="O201" s="7">
        <v>0.0</v>
      </c>
      <c r="P201" s="8">
        <v>2947.66</v>
      </c>
      <c r="Q201" s="8">
        <v>14738.3</v>
      </c>
      <c r="R201" s="8">
        <v>250.0</v>
      </c>
    </row>
    <row r="202">
      <c r="A202" s="6" t="s">
        <v>24</v>
      </c>
      <c r="B202" s="6" t="s">
        <v>73</v>
      </c>
      <c r="C202" s="6"/>
      <c r="D202" s="6" t="s">
        <v>20</v>
      </c>
      <c r="E202" s="7">
        <v>5.0</v>
      </c>
      <c r="F202" s="8">
        <v>117885.01</v>
      </c>
      <c r="G202" s="8">
        <v>23577.0</v>
      </c>
      <c r="H202" s="8">
        <v>1498.62</v>
      </c>
      <c r="I202" s="8">
        <v>299.72</v>
      </c>
      <c r="J202" s="8">
        <v>66.6</v>
      </c>
      <c r="K202" s="9">
        <v>0.0486</v>
      </c>
      <c r="L202" s="7">
        <v>2.26</v>
      </c>
      <c r="M202" s="9">
        <v>0.0</v>
      </c>
      <c r="N202" s="9">
        <v>0.0</v>
      </c>
      <c r="O202" s="7">
        <v>0.0</v>
      </c>
      <c r="P202" s="8">
        <v>1612.82</v>
      </c>
      <c r="Q202" s="8">
        <v>8064.12</v>
      </c>
      <c r="R202" s="8">
        <v>4135.28</v>
      </c>
    </row>
    <row r="203">
      <c r="A203" s="6" t="s">
        <v>45</v>
      </c>
      <c r="B203" s="6" t="s">
        <v>73</v>
      </c>
      <c r="C203" s="6"/>
      <c r="D203" s="6" t="s">
        <v>27</v>
      </c>
      <c r="E203" s="7">
        <v>4.0</v>
      </c>
      <c r="F203" s="8">
        <v>105577.0</v>
      </c>
      <c r="G203" s="8">
        <v>26394.25</v>
      </c>
      <c r="H203" s="8">
        <v>4985.39</v>
      </c>
      <c r="I203" s="8">
        <v>1246.35</v>
      </c>
      <c r="J203" s="8">
        <v>73.5</v>
      </c>
      <c r="K203" s="9">
        <v>0.0728</v>
      </c>
      <c r="L203" s="7">
        <v>1.75</v>
      </c>
      <c r="M203" s="9">
        <v>0.0</v>
      </c>
      <c r="N203" s="9">
        <v>0.0</v>
      </c>
      <c r="O203" s="7">
        <v>0.0</v>
      </c>
      <c r="P203" s="8">
        <v>2989.22</v>
      </c>
      <c r="Q203" s="8">
        <v>11956.89</v>
      </c>
      <c r="R203" s="8">
        <v>557853.95</v>
      </c>
    </row>
    <row r="204">
      <c r="A204" s="6" t="s">
        <v>28</v>
      </c>
      <c r="B204" s="6" t="s">
        <v>73</v>
      </c>
      <c r="C204" s="6"/>
      <c r="D204" s="6" t="s">
        <v>27</v>
      </c>
      <c r="E204" s="7">
        <v>2.0</v>
      </c>
      <c r="F204" s="8">
        <v>74433.69</v>
      </c>
      <c r="G204" s="8">
        <v>37216.85</v>
      </c>
      <c r="H204" s="8">
        <v>3382.27</v>
      </c>
      <c r="I204" s="8">
        <v>1691.14</v>
      </c>
      <c r="J204" s="8">
        <v>73.5</v>
      </c>
      <c r="K204" s="9">
        <v>0.0518</v>
      </c>
      <c r="L204" s="7">
        <v>1.75</v>
      </c>
      <c r="M204" s="9">
        <v>0.0</v>
      </c>
      <c r="N204" s="9">
        <v>0.0</v>
      </c>
      <c r="O204" s="7">
        <v>0.0</v>
      </c>
      <c r="P204" s="8">
        <v>2031.14</v>
      </c>
      <c r="Q204" s="8">
        <v>4062.27</v>
      </c>
      <c r="R204" s="8">
        <v>902.5</v>
      </c>
    </row>
    <row r="205">
      <c r="A205" s="6" t="s">
        <v>36</v>
      </c>
      <c r="B205" s="6" t="s">
        <v>74</v>
      </c>
      <c r="C205" s="6"/>
      <c r="D205" s="6" t="s">
        <v>33</v>
      </c>
      <c r="E205" s="7">
        <v>84.0</v>
      </c>
      <c r="F205" s="8">
        <v>2881057.31</v>
      </c>
      <c r="G205" s="8">
        <v>34298.3</v>
      </c>
      <c r="H205" s="8">
        <v>112030.57</v>
      </c>
      <c r="I205" s="8">
        <v>1333.7</v>
      </c>
      <c r="J205" s="8">
        <v>73.89</v>
      </c>
      <c r="K205" s="9">
        <v>0.0554</v>
      </c>
      <c r="L205" s="7">
        <v>1.97</v>
      </c>
      <c r="M205" s="9">
        <v>0.003</v>
      </c>
      <c r="N205" s="9">
        <v>0.002</v>
      </c>
      <c r="O205" s="7">
        <v>0.0</v>
      </c>
      <c r="P205" s="8">
        <v>2839.94</v>
      </c>
      <c r="Q205" s="8">
        <v>238554.57</v>
      </c>
      <c r="R205" s="8">
        <v>6462.46</v>
      </c>
    </row>
    <row r="206">
      <c r="A206" s="6" t="s">
        <v>21</v>
      </c>
      <c r="B206" s="6" t="s">
        <v>74</v>
      </c>
      <c r="C206" s="6"/>
      <c r="D206" s="6" t="s">
        <v>20</v>
      </c>
      <c r="E206" s="7">
        <v>50.0</v>
      </c>
      <c r="F206" s="8">
        <v>1967713.12</v>
      </c>
      <c r="G206" s="8">
        <v>39354.26</v>
      </c>
      <c r="H206" s="8">
        <v>65684.41</v>
      </c>
      <c r="I206" s="8">
        <v>1313.69</v>
      </c>
      <c r="J206" s="8">
        <v>72.72</v>
      </c>
      <c r="K206" s="9">
        <v>0.0404</v>
      </c>
      <c r="L206" s="7">
        <v>2.68</v>
      </c>
      <c r="M206" s="9">
        <v>0.002</v>
      </c>
      <c r="N206" s="9">
        <v>0.001</v>
      </c>
      <c r="O206" s="7">
        <v>0.0</v>
      </c>
      <c r="P206" s="8">
        <v>2346.81</v>
      </c>
      <c r="Q206" s="8">
        <v>117340.41</v>
      </c>
      <c r="R206" s="8">
        <v>12381.32</v>
      </c>
    </row>
    <row r="207">
      <c r="A207" s="6" t="s">
        <v>39</v>
      </c>
      <c r="B207" s="6" t="s">
        <v>74</v>
      </c>
      <c r="C207" s="6"/>
      <c r="D207" s="6" t="s">
        <v>20</v>
      </c>
      <c r="E207" s="7">
        <v>36.0</v>
      </c>
      <c r="F207" s="8">
        <v>1521498.18</v>
      </c>
      <c r="G207" s="8">
        <v>42263.84</v>
      </c>
      <c r="H207" s="8">
        <v>54607.55</v>
      </c>
      <c r="I207" s="8">
        <v>1516.88</v>
      </c>
      <c r="J207" s="8">
        <v>76.75</v>
      </c>
      <c r="K207" s="9">
        <v>0.0562</v>
      </c>
      <c r="L207" s="7">
        <v>0.96</v>
      </c>
      <c r="M207" s="9">
        <v>0.001</v>
      </c>
      <c r="N207" s="9">
        <v>0.001</v>
      </c>
      <c r="O207" s="7">
        <v>0.0</v>
      </c>
      <c r="P207" s="8">
        <v>3102.18</v>
      </c>
      <c r="Q207" s="8">
        <v>111678.55</v>
      </c>
      <c r="R207" s="8">
        <v>101216.06</v>
      </c>
    </row>
    <row r="208">
      <c r="A208" s="6" t="s">
        <v>32</v>
      </c>
      <c r="B208" s="6" t="s">
        <v>74</v>
      </c>
      <c r="C208" s="6"/>
      <c r="D208" s="6" t="s">
        <v>33</v>
      </c>
      <c r="E208" s="7">
        <v>49.0</v>
      </c>
      <c r="F208" s="8">
        <v>1515184.81</v>
      </c>
      <c r="G208" s="8">
        <v>30922.14</v>
      </c>
      <c r="H208" s="8">
        <v>58125.06</v>
      </c>
      <c r="I208" s="8">
        <v>1186.23</v>
      </c>
      <c r="J208" s="8">
        <v>72.98</v>
      </c>
      <c r="K208" s="9">
        <v>0.0545</v>
      </c>
      <c r="L208" s="7">
        <v>2.0</v>
      </c>
      <c r="M208" s="9">
        <v>0.002</v>
      </c>
      <c r="N208" s="9">
        <v>0.001</v>
      </c>
      <c r="O208" s="7">
        <v>0.0</v>
      </c>
      <c r="P208" s="8">
        <v>2065.63</v>
      </c>
      <c r="Q208" s="8">
        <v>101216.06</v>
      </c>
      <c r="R208" s="8">
        <v>517.47</v>
      </c>
    </row>
    <row r="209">
      <c r="A209" s="6" t="s">
        <v>41</v>
      </c>
      <c r="B209" s="6" t="s">
        <v>74</v>
      </c>
      <c r="C209" s="6"/>
      <c r="D209" s="6" t="s">
        <v>20</v>
      </c>
      <c r="E209" s="7">
        <v>39.0</v>
      </c>
      <c r="F209" s="8">
        <v>1394345.25</v>
      </c>
      <c r="G209" s="8">
        <v>35752.44</v>
      </c>
      <c r="H209" s="8">
        <v>57530.81</v>
      </c>
      <c r="I209" s="8">
        <v>1475.15</v>
      </c>
      <c r="J209" s="8">
        <v>72.54</v>
      </c>
      <c r="K209" s="9">
        <v>0.0667</v>
      </c>
      <c r="L209" s="7">
        <v>2.69</v>
      </c>
      <c r="M209" s="9">
        <v>0.001</v>
      </c>
      <c r="N209" s="9">
        <v>0.001</v>
      </c>
      <c r="O209" s="7">
        <v>0.0</v>
      </c>
      <c r="P209" s="8">
        <v>2742.06</v>
      </c>
      <c r="Q209" s="8">
        <v>106940.31</v>
      </c>
      <c r="R209" s="8">
        <v>6927.28</v>
      </c>
    </row>
    <row r="210">
      <c r="A210" s="6" t="s">
        <v>40</v>
      </c>
      <c r="B210" s="6" t="s">
        <v>74</v>
      </c>
      <c r="C210" s="6"/>
      <c r="D210" s="6" t="s">
        <v>20</v>
      </c>
      <c r="E210" s="7">
        <v>24.0</v>
      </c>
      <c r="F210" s="8">
        <v>846558.15</v>
      </c>
      <c r="G210" s="8">
        <v>35273.26</v>
      </c>
      <c r="H210" s="8">
        <v>30962.74</v>
      </c>
      <c r="I210" s="8">
        <v>1290.11</v>
      </c>
      <c r="J210" s="8">
        <v>69.63</v>
      </c>
      <c r="K210" s="9">
        <v>0.0473</v>
      </c>
      <c r="L210" s="7">
        <v>3.0</v>
      </c>
      <c r="M210" s="9">
        <v>0.001</v>
      </c>
      <c r="N210" s="9">
        <v>0.001</v>
      </c>
      <c r="O210" s="7">
        <v>0.0</v>
      </c>
      <c r="P210" s="8">
        <v>2828.86</v>
      </c>
      <c r="Q210" s="8">
        <v>67892.74</v>
      </c>
      <c r="R210" s="8">
        <v>2021.7</v>
      </c>
    </row>
    <row r="211">
      <c r="A211" s="6" t="s">
        <v>47</v>
      </c>
      <c r="B211" s="6" t="s">
        <v>74</v>
      </c>
      <c r="C211" s="6"/>
      <c r="D211" s="6" t="s">
        <v>20</v>
      </c>
      <c r="E211" s="7">
        <v>33.0</v>
      </c>
      <c r="F211" s="8">
        <v>789946.39</v>
      </c>
      <c r="G211" s="8">
        <v>23937.77</v>
      </c>
      <c r="H211" s="8">
        <v>27345.2</v>
      </c>
      <c r="I211" s="8">
        <v>828.64</v>
      </c>
      <c r="J211" s="8">
        <v>64.45</v>
      </c>
      <c r="K211" s="9">
        <v>0.0483</v>
      </c>
      <c r="L211" s="7">
        <v>0.76</v>
      </c>
      <c r="M211" s="9">
        <v>0.001</v>
      </c>
      <c r="N211" s="9">
        <v>0.001</v>
      </c>
      <c r="O211" s="7">
        <v>0.0</v>
      </c>
      <c r="P211" s="8">
        <v>1937.04</v>
      </c>
      <c r="Q211" s="8">
        <v>63922.2</v>
      </c>
      <c r="R211" s="8">
        <v>13517.18</v>
      </c>
    </row>
    <row r="212">
      <c r="A212" s="6" t="s">
        <v>34</v>
      </c>
      <c r="B212" s="6" t="s">
        <v>74</v>
      </c>
      <c r="C212" s="6"/>
      <c r="D212" s="6" t="s">
        <v>20</v>
      </c>
      <c r="E212" s="7">
        <v>21.0</v>
      </c>
      <c r="F212" s="8">
        <v>789405.06</v>
      </c>
      <c r="G212" s="8">
        <v>37590.72</v>
      </c>
      <c r="H212" s="8">
        <v>28551.92</v>
      </c>
      <c r="I212" s="8">
        <v>1359.62</v>
      </c>
      <c r="J212" s="8">
        <v>73.57</v>
      </c>
      <c r="K212" s="9">
        <v>0.0647</v>
      </c>
      <c r="L212" s="7">
        <v>0.95</v>
      </c>
      <c r="M212" s="9">
        <v>0.001</v>
      </c>
      <c r="N212" s="9">
        <v>0.001</v>
      </c>
      <c r="O212" s="7">
        <v>0.0</v>
      </c>
      <c r="P212" s="8">
        <v>3716.76</v>
      </c>
      <c r="Q212" s="8">
        <v>78051.95</v>
      </c>
      <c r="R212" s="8">
        <v>384466.9</v>
      </c>
    </row>
    <row r="213">
      <c r="A213" s="6" t="s">
        <v>42</v>
      </c>
      <c r="B213" s="6" t="s">
        <v>74</v>
      </c>
      <c r="C213" s="6"/>
      <c r="D213" s="6" t="s">
        <v>20</v>
      </c>
      <c r="E213" s="7">
        <v>17.0</v>
      </c>
      <c r="F213" s="8">
        <v>712368.52</v>
      </c>
      <c r="G213" s="8">
        <v>41904.03</v>
      </c>
      <c r="H213" s="8">
        <v>21117.16</v>
      </c>
      <c r="I213" s="8">
        <v>1242.19</v>
      </c>
      <c r="J213" s="8">
        <v>74.65</v>
      </c>
      <c r="K213" s="9">
        <v>0.057</v>
      </c>
      <c r="L213" s="7">
        <v>1.18</v>
      </c>
      <c r="M213" s="9">
        <v>0.001</v>
      </c>
      <c r="N213" s="9">
        <v>0.001</v>
      </c>
      <c r="O213" s="7">
        <v>0.0</v>
      </c>
      <c r="P213" s="8">
        <v>2602.07</v>
      </c>
      <c r="Q213" s="8">
        <v>44235.16</v>
      </c>
      <c r="R213" s="8">
        <v>17707.62</v>
      </c>
    </row>
    <row r="214">
      <c r="A214" s="6" t="s">
        <v>35</v>
      </c>
      <c r="B214" s="6" t="s">
        <v>74</v>
      </c>
      <c r="C214" s="6"/>
      <c r="D214" s="6" t="s">
        <v>31</v>
      </c>
      <c r="E214" s="7">
        <v>22.0</v>
      </c>
      <c r="F214" s="8">
        <v>651364.94</v>
      </c>
      <c r="G214" s="8">
        <v>29607.5</v>
      </c>
      <c r="H214" s="8">
        <v>25412.5</v>
      </c>
      <c r="I214" s="8">
        <v>1155.11</v>
      </c>
      <c r="J214" s="8">
        <v>73.36</v>
      </c>
      <c r="K214" s="9">
        <v>0.0718</v>
      </c>
      <c r="L214" s="7">
        <v>1.76</v>
      </c>
      <c r="M214" s="9">
        <v>0.001</v>
      </c>
      <c r="N214" s="9">
        <v>0.001</v>
      </c>
      <c r="O214" s="7">
        <v>0.0</v>
      </c>
      <c r="P214" s="8">
        <v>2358.46</v>
      </c>
      <c r="Q214" s="8">
        <v>51886.1</v>
      </c>
      <c r="R214" s="8">
        <v>46755.28</v>
      </c>
    </row>
    <row r="215">
      <c r="A215" s="6" t="s">
        <v>29</v>
      </c>
      <c r="B215" s="6" t="s">
        <v>74</v>
      </c>
      <c r="C215" s="6"/>
      <c r="D215" s="6" t="s">
        <v>31</v>
      </c>
      <c r="E215" s="7">
        <v>22.0</v>
      </c>
      <c r="F215" s="8">
        <v>631823.55</v>
      </c>
      <c r="G215" s="8">
        <v>28719.25</v>
      </c>
      <c r="H215" s="8">
        <v>23169.0</v>
      </c>
      <c r="I215" s="8">
        <v>1053.14</v>
      </c>
      <c r="J215" s="8">
        <v>71.45</v>
      </c>
      <c r="K215" s="9">
        <v>0.0591</v>
      </c>
      <c r="L215" s="7">
        <v>1.03</v>
      </c>
      <c r="M215" s="9">
        <v>0.001</v>
      </c>
      <c r="N215" s="9">
        <v>0.001</v>
      </c>
      <c r="O215" s="7">
        <v>0.0</v>
      </c>
      <c r="P215" s="8">
        <v>2956.32</v>
      </c>
      <c r="Q215" s="8">
        <v>65039.0</v>
      </c>
      <c r="R215" s="8">
        <v>73489.0</v>
      </c>
    </row>
    <row r="216">
      <c r="A216" s="6" t="s">
        <v>21</v>
      </c>
      <c r="B216" s="6" t="s">
        <v>74</v>
      </c>
      <c r="C216" s="6"/>
      <c r="D216" s="6" t="s">
        <v>20</v>
      </c>
      <c r="E216" s="7">
        <v>15.0</v>
      </c>
      <c r="F216" s="8">
        <v>563277.42</v>
      </c>
      <c r="G216" s="8">
        <v>37551.83</v>
      </c>
      <c r="H216" s="8">
        <v>20994.66</v>
      </c>
      <c r="I216" s="8">
        <v>1399.64</v>
      </c>
      <c r="J216" s="8">
        <v>71.6</v>
      </c>
      <c r="K216" s="9">
        <v>0.0484</v>
      </c>
      <c r="L216" s="7">
        <v>2.82</v>
      </c>
      <c r="M216" s="9">
        <v>0.001</v>
      </c>
      <c r="N216" s="9">
        <v>0.0</v>
      </c>
      <c r="O216" s="7">
        <v>0.0</v>
      </c>
      <c r="P216" s="8">
        <v>2678.51</v>
      </c>
      <c r="Q216" s="8">
        <v>40177.66</v>
      </c>
      <c r="R216" s="8">
        <v>13897.41</v>
      </c>
    </row>
    <row r="217">
      <c r="A217" s="6" t="s">
        <v>46</v>
      </c>
      <c r="B217" s="6" t="s">
        <v>74</v>
      </c>
      <c r="C217" s="6"/>
      <c r="D217" s="6" t="s">
        <v>31</v>
      </c>
      <c r="E217" s="7">
        <v>15.0</v>
      </c>
      <c r="F217" s="8">
        <v>463521.29</v>
      </c>
      <c r="G217" s="8">
        <v>30901.42</v>
      </c>
      <c r="H217" s="8">
        <v>19761.82</v>
      </c>
      <c r="I217" s="8">
        <v>1317.45</v>
      </c>
      <c r="J217" s="8">
        <v>70.6</v>
      </c>
      <c r="K217" s="9">
        <v>0.055</v>
      </c>
      <c r="L217" s="7">
        <v>0.85</v>
      </c>
      <c r="M217" s="9">
        <v>0.001</v>
      </c>
      <c r="N217" s="9">
        <v>0.0</v>
      </c>
      <c r="O217" s="7">
        <v>0.0</v>
      </c>
      <c r="P217" s="8">
        <v>2499.59</v>
      </c>
      <c r="Q217" s="8">
        <v>37493.82</v>
      </c>
      <c r="R217" s="8">
        <v>50456.99</v>
      </c>
    </row>
    <row r="218">
      <c r="A218" s="6" t="s">
        <v>44</v>
      </c>
      <c r="B218" s="6" t="s">
        <v>74</v>
      </c>
      <c r="C218" s="6"/>
      <c r="D218" s="6" t="s">
        <v>20</v>
      </c>
      <c r="E218" s="7">
        <v>12.0</v>
      </c>
      <c r="F218" s="8">
        <v>460684.97</v>
      </c>
      <c r="G218" s="8">
        <v>38390.41</v>
      </c>
      <c r="H218" s="8">
        <v>22464.65</v>
      </c>
      <c r="I218" s="8">
        <v>1872.05</v>
      </c>
      <c r="J218" s="8">
        <v>76.0</v>
      </c>
      <c r="K218" s="9">
        <v>0.0592</v>
      </c>
      <c r="L218" s="7">
        <v>1.58</v>
      </c>
      <c r="M218" s="9">
        <v>0.0</v>
      </c>
      <c r="N218" s="9">
        <v>0.0</v>
      </c>
      <c r="O218" s="7">
        <v>0.0</v>
      </c>
      <c r="P218" s="8">
        <v>3882.66</v>
      </c>
      <c r="Q218" s="8">
        <v>46591.97</v>
      </c>
      <c r="R218" s="8">
        <v>13682.69</v>
      </c>
    </row>
    <row r="219">
      <c r="A219" s="6" t="s">
        <v>23</v>
      </c>
      <c r="B219" s="6" t="s">
        <v>74</v>
      </c>
      <c r="C219" s="6"/>
      <c r="D219" s="6" t="s">
        <v>20</v>
      </c>
      <c r="E219" s="7">
        <v>14.0</v>
      </c>
      <c r="F219" s="8">
        <v>401755.94</v>
      </c>
      <c r="G219" s="8">
        <v>28696.85</v>
      </c>
      <c r="H219" s="8">
        <v>17087.87</v>
      </c>
      <c r="I219" s="8">
        <v>1220.56</v>
      </c>
      <c r="J219" s="8">
        <v>69.21</v>
      </c>
      <c r="K219" s="9">
        <v>0.0466</v>
      </c>
      <c r="L219" s="7">
        <v>3.23</v>
      </c>
      <c r="M219" s="9">
        <v>0.001</v>
      </c>
      <c r="N219" s="9">
        <v>0.0</v>
      </c>
      <c r="O219" s="7">
        <v>0.0</v>
      </c>
      <c r="P219" s="8">
        <v>2802.21</v>
      </c>
      <c r="Q219" s="8">
        <v>39230.87</v>
      </c>
      <c r="R219" s="8">
        <v>6497.0</v>
      </c>
    </row>
    <row r="220">
      <c r="A220" s="6" t="s">
        <v>45</v>
      </c>
      <c r="B220" s="6" t="s">
        <v>74</v>
      </c>
      <c r="C220" s="6"/>
      <c r="D220" s="6" t="s">
        <v>27</v>
      </c>
      <c r="E220" s="7">
        <v>14.0</v>
      </c>
      <c r="F220" s="8">
        <v>386974.0</v>
      </c>
      <c r="G220" s="8">
        <v>27641.0</v>
      </c>
      <c r="H220" s="8">
        <v>13957.67</v>
      </c>
      <c r="I220" s="8">
        <v>996.98</v>
      </c>
      <c r="J220" s="8">
        <v>75.0</v>
      </c>
      <c r="K220" s="9">
        <v>0.055</v>
      </c>
      <c r="L220" s="7">
        <v>0.96</v>
      </c>
      <c r="M220" s="9">
        <v>0.001</v>
      </c>
      <c r="N220" s="9">
        <v>0.0</v>
      </c>
      <c r="O220" s="7">
        <v>0.0</v>
      </c>
      <c r="P220" s="8">
        <v>2749.36</v>
      </c>
      <c r="Q220" s="8">
        <v>38491.08</v>
      </c>
      <c r="R220" s="8">
        <v>84069.27</v>
      </c>
    </row>
    <row r="221">
      <c r="A221" s="6" t="s">
        <v>50</v>
      </c>
      <c r="B221" s="6" t="s">
        <v>74</v>
      </c>
      <c r="C221" s="6"/>
      <c r="D221" s="6" t="s">
        <v>20</v>
      </c>
      <c r="E221" s="7">
        <v>15.0</v>
      </c>
      <c r="F221" s="8">
        <v>361019.48</v>
      </c>
      <c r="G221" s="8">
        <v>24067.97</v>
      </c>
      <c r="H221" s="8">
        <v>17195.05</v>
      </c>
      <c r="I221" s="8">
        <v>1146.34</v>
      </c>
      <c r="J221" s="8">
        <v>71.8</v>
      </c>
      <c r="K221" s="9">
        <v>0.0742</v>
      </c>
      <c r="L221" s="7">
        <v>1.86</v>
      </c>
      <c r="M221" s="9">
        <v>0.001</v>
      </c>
      <c r="N221" s="9">
        <v>0.0</v>
      </c>
      <c r="O221" s="7">
        <v>0.0</v>
      </c>
      <c r="P221" s="8">
        <v>3103.87</v>
      </c>
      <c r="Q221" s="8">
        <v>46558.05</v>
      </c>
      <c r="R221" s="8">
        <v>13897.41</v>
      </c>
    </row>
    <row r="222">
      <c r="A222" s="6" t="s">
        <v>28</v>
      </c>
      <c r="B222" s="6" t="s">
        <v>74</v>
      </c>
      <c r="C222" s="6"/>
      <c r="D222" s="6" t="s">
        <v>27</v>
      </c>
      <c r="E222" s="7">
        <v>10.0</v>
      </c>
      <c r="F222" s="8">
        <v>301986.89</v>
      </c>
      <c r="G222" s="8">
        <v>30198.69</v>
      </c>
      <c r="H222" s="8">
        <v>10462.37</v>
      </c>
      <c r="I222" s="8">
        <v>1046.24</v>
      </c>
      <c r="J222" s="8">
        <v>71.4</v>
      </c>
      <c r="K222" s="9">
        <v>0.0593</v>
      </c>
      <c r="L222" s="7">
        <v>2.47</v>
      </c>
      <c r="M222" s="9">
        <v>0.0</v>
      </c>
      <c r="N222" s="9">
        <v>0.0</v>
      </c>
      <c r="O222" s="7">
        <v>0.0</v>
      </c>
      <c r="P222" s="8">
        <v>2302.94</v>
      </c>
      <c r="Q222" s="8">
        <v>23029.37</v>
      </c>
      <c r="R222" s="8">
        <v>121350.67</v>
      </c>
    </row>
    <row r="223">
      <c r="A223" s="6" t="s">
        <v>54</v>
      </c>
      <c r="B223" s="6" t="s">
        <v>74</v>
      </c>
      <c r="C223" s="6"/>
      <c r="D223" s="6" t="s">
        <v>20</v>
      </c>
      <c r="E223" s="7">
        <v>11.0</v>
      </c>
      <c r="F223" s="8">
        <v>294800.14</v>
      </c>
      <c r="G223" s="8">
        <v>26800.01</v>
      </c>
      <c r="H223" s="8">
        <v>9410.75</v>
      </c>
      <c r="I223" s="8">
        <v>855.52</v>
      </c>
      <c r="J223" s="8">
        <v>66.0</v>
      </c>
      <c r="K223" s="9">
        <v>0.0494</v>
      </c>
      <c r="L223" s="7">
        <v>2.61</v>
      </c>
      <c r="M223" s="9">
        <v>0.0</v>
      </c>
      <c r="N223" s="9">
        <v>0.0</v>
      </c>
      <c r="O223" s="7">
        <v>0.0</v>
      </c>
      <c r="P223" s="8">
        <v>2919.7</v>
      </c>
      <c r="Q223" s="8">
        <v>32116.75</v>
      </c>
      <c r="R223" s="8">
        <v>23258.6</v>
      </c>
    </row>
    <row r="224">
      <c r="A224" s="6" t="s">
        <v>59</v>
      </c>
      <c r="B224" s="6" t="s">
        <v>74</v>
      </c>
      <c r="C224" s="6"/>
      <c r="D224" s="6" t="s">
        <v>20</v>
      </c>
      <c r="E224" s="7">
        <v>10.0</v>
      </c>
      <c r="F224" s="8">
        <v>294505.18</v>
      </c>
      <c r="G224" s="8">
        <v>29450.52</v>
      </c>
      <c r="H224" s="8">
        <v>12323.47</v>
      </c>
      <c r="I224" s="8">
        <v>1232.35</v>
      </c>
      <c r="J224" s="8">
        <v>66.0</v>
      </c>
      <c r="K224" s="9">
        <v>0.0435</v>
      </c>
      <c r="L224" s="7">
        <v>1.45</v>
      </c>
      <c r="M224" s="9">
        <v>0.0</v>
      </c>
      <c r="N224" s="9">
        <v>0.0</v>
      </c>
      <c r="O224" s="7">
        <v>0.0</v>
      </c>
      <c r="P224" s="8">
        <v>1838.25</v>
      </c>
      <c r="Q224" s="8">
        <v>18382.47</v>
      </c>
      <c r="R224" s="8">
        <v>14753.64</v>
      </c>
    </row>
    <row r="225">
      <c r="A225" s="6" t="s">
        <v>24</v>
      </c>
      <c r="B225" s="6" t="s">
        <v>74</v>
      </c>
      <c r="C225" s="6"/>
      <c r="D225" s="6" t="s">
        <v>20</v>
      </c>
      <c r="E225" s="7">
        <v>11.0</v>
      </c>
      <c r="F225" s="8">
        <v>272855.37</v>
      </c>
      <c r="G225" s="8">
        <v>24805.03</v>
      </c>
      <c r="H225" s="8">
        <v>7508.47</v>
      </c>
      <c r="I225" s="8">
        <v>682.59</v>
      </c>
      <c r="J225" s="8">
        <v>71.73</v>
      </c>
      <c r="K225" s="9">
        <v>0.0607</v>
      </c>
      <c r="L225" s="7">
        <v>2.27</v>
      </c>
      <c r="M225" s="9">
        <v>0.0</v>
      </c>
      <c r="N225" s="9">
        <v>0.0</v>
      </c>
      <c r="O225" s="7">
        <v>0.0</v>
      </c>
      <c r="P225" s="8">
        <v>2309.91</v>
      </c>
      <c r="Q225" s="8">
        <v>25408.97</v>
      </c>
      <c r="R225" s="8">
        <v>7530.56</v>
      </c>
    </row>
    <row r="226">
      <c r="A226" s="6" t="s">
        <v>38</v>
      </c>
      <c r="B226" s="6" t="s">
        <v>74</v>
      </c>
      <c r="C226" s="6"/>
      <c r="D226" s="6" t="s">
        <v>33</v>
      </c>
      <c r="E226" s="7">
        <v>12.0</v>
      </c>
      <c r="F226" s="8">
        <v>262528.45</v>
      </c>
      <c r="G226" s="8">
        <v>21877.37</v>
      </c>
      <c r="H226" s="8">
        <v>9437.39</v>
      </c>
      <c r="I226" s="8">
        <v>786.45</v>
      </c>
      <c r="J226" s="8">
        <v>66.5</v>
      </c>
      <c r="K226" s="9">
        <v>0.0622</v>
      </c>
      <c r="L226" s="7">
        <v>2.39</v>
      </c>
      <c r="M226" s="9">
        <v>0.0</v>
      </c>
      <c r="N226" s="9">
        <v>0.0</v>
      </c>
      <c r="O226" s="7">
        <v>0.0</v>
      </c>
      <c r="P226" s="8">
        <v>1917.53</v>
      </c>
      <c r="Q226" s="8">
        <v>23010.39</v>
      </c>
      <c r="R226" s="8">
        <v>520.0</v>
      </c>
    </row>
    <row r="227">
      <c r="A227" s="6" t="s">
        <v>57</v>
      </c>
      <c r="B227" s="6" t="s">
        <v>74</v>
      </c>
      <c r="C227" s="6"/>
      <c r="D227" s="6" t="s">
        <v>33</v>
      </c>
      <c r="E227" s="7">
        <v>9.0</v>
      </c>
      <c r="F227" s="8">
        <v>238471.82</v>
      </c>
      <c r="G227" s="8">
        <v>26496.87</v>
      </c>
      <c r="H227" s="8">
        <v>8661.03</v>
      </c>
      <c r="I227" s="8">
        <v>962.34</v>
      </c>
      <c r="J227" s="8">
        <v>70.67</v>
      </c>
      <c r="K227" s="9">
        <v>0.0553</v>
      </c>
      <c r="L227" s="7">
        <v>2.15</v>
      </c>
      <c r="M227" s="9">
        <v>0.0</v>
      </c>
      <c r="N227" s="9">
        <v>0.0</v>
      </c>
      <c r="O227" s="7">
        <v>0.0</v>
      </c>
      <c r="P227" s="8">
        <v>1929.34</v>
      </c>
      <c r="Q227" s="8">
        <v>17364.03</v>
      </c>
      <c r="R227" s="8">
        <v>2643.3</v>
      </c>
    </row>
    <row r="228">
      <c r="A228" s="6" t="s">
        <v>51</v>
      </c>
      <c r="B228" s="6" t="s">
        <v>74</v>
      </c>
      <c r="C228" s="6"/>
      <c r="D228" s="6" t="s">
        <v>31</v>
      </c>
      <c r="E228" s="7">
        <v>9.0</v>
      </c>
      <c r="F228" s="8">
        <v>238116.48</v>
      </c>
      <c r="G228" s="8">
        <v>26457.39</v>
      </c>
      <c r="H228" s="8">
        <v>8891.96</v>
      </c>
      <c r="I228" s="8">
        <v>988.0</v>
      </c>
      <c r="J228" s="8">
        <v>67.67</v>
      </c>
      <c r="K228" s="9">
        <v>0.0526</v>
      </c>
      <c r="L228" s="7">
        <v>1.4</v>
      </c>
      <c r="M228" s="9">
        <v>0.0</v>
      </c>
      <c r="N228" s="9">
        <v>0.0</v>
      </c>
      <c r="O228" s="7">
        <v>0.0</v>
      </c>
      <c r="P228" s="8">
        <v>1819.66</v>
      </c>
      <c r="Q228" s="8">
        <v>16376.96</v>
      </c>
      <c r="R228" s="8">
        <v>20753.17</v>
      </c>
    </row>
    <row r="229">
      <c r="A229" s="6" t="s">
        <v>52</v>
      </c>
      <c r="B229" s="6" t="s">
        <v>74</v>
      </c>
      <c r="C229" s="6"/>
      <c r="D229" s="6" t="s">
        <v>20</v>
      </c>
      <c r="E229" s="7">
        <v>7.0</v>
      </c>
      <c r="F229" s="8">
        <v>218996.34</v>
      </c>
      <c r="G229" s="8">
        <v>31285.19</v>
      </c>
      <c r="H229" s="8">
        <v>9057.12</v>
      </c>
      <c r="I229" s="8">
        <v>1293.87</v>
      </c>
      <c r="J229" s="8">
        <v>69.0</v>
      </c>
      <c r="K229" s="9">
        <v>0.0676</v>
      </c>
      <c r="L229" s="7">
        <v>1.64</v>
      </c>
      <c r="M229" s="9">
        <v>0.0</v>
      </c>
      <c r="N229" s="9">
        <v>0.0</v>
      </c>
      <c r="O229" s="7">
        <v>0.0</v>
      </c>
      <c r="P229" s="8">
        <v>2132.59</v>
      </c>
      <c r="Q229" s="8">
        <v>14928.12</v>
      </c>
      <c r="R229" s="8">
        <v>72151.16</v>
      </c>
    </row>
    <row r="230">
      <c r="A230" s="6" t="s">
        <v>25</v>
      </c>
      <c r="B230" s="6" t="s">
        <v>74</v>
      </c>
      <c r="C230" s="6"/>
      <c r="D230" s="6" t="s">
        <v>27</v>
      </c>
      <c r="E230" s="7">
        <v>7.0</v>
      </c>
      <c r="F230" s="8">
        <v>215799.03</v>
      </c>
      <c r="G230" s="8">
        <v>30828.43</v>
      </c>
      <c r="H230" s="8">
        <v>8401.87</v>
      </c>
      <c r="I230" s="8">
        <v>1200.27</v>
      </c>
      <c r="J230" s="8">
        <v>75.43</v>
      </c>
      <c r="K230" s="9">
        <v>0.08</v>
      </c>
      <c r="L230" s="7">
        <v>1.7</v>
      </c>
      <c r="M230" s="9">
        <v>0.0</v>
      </c>
      <c r="N230" s="9">
        <v>0.0</v>
      </c>
      <c r="O230" s="7">
        <v>0.0</v>
      </c>
      <c r="P230" s="8">
        <v>3369.41</v>
      </c>
      <c r="Q230" s="8">
        <v>23585.87</v>
      </c>
      <c r="R230" s="8">
        <v>13143.96</v>
      </c>
    </row>
    <row r="231">
      <c r="A231" s="6" t="s">
        <v>55</v>
      </c>
      <c r="B231" s="6" t="s">
        <v>74</v>
      </c>
      <c r="C231" s="6"/>
      <c r="D231" s="6" t="s">
        <v>33</v>
      </c>
      <c r="E231" s="7">
        <v>8.0</v>
      </c>
      <c r="F231" s="8">
        <v>203724.33</v>
      </c>
      <c r="G231" s="8">
        <v>25465.54</v>
      </c>
      <c r="H231" s="8">
        <v>7928.26</v>
      </c>
      <c r="I231" s="8">
        <v>991.03</v>
      </c>
      <c r="J231" s="8">
        <v>70.5</v>
      </c>
      <c r="K231" s="9">
        <v>0.0531</v>
      </c>
      <c r="L231" s="7">
        <v>1.79</v>
      </c>
      <c r="M231" s="9">
        <v>0.0</v>
      </c>
      <c r="N231" s="9">
        <v>0.0</v>
      </c>
      <c r="O231" s="7">
        <v>0.0</v>
      </c>
      <c r="P231" s="8">
        <v>1393.66</v>
      </c>
      <c r="Q231" s="8">
        <v>11149.26</v>
      </c>
      <c r="R231" s="8">
        <v>13066.3</v>
      </c>
    </row>
    <row r="232">
      <c r="A232" s="6" t="s">
        <v>43</v>
      </c>
      <c r="B232" s="6" t="s">
        <v>74</v>
      </c>
      <c r="C232" s="6"/>
      <c r="D232" s="6" t="s">
        <v>27</v>
      </c>
      <c r="E232" s="7">
        <v>7.0</v>
      </c>
      <c r="F232" s="8">
        <v>187168.0</v>
      </c>
      <c r="G232" s="8">
        <v>26738.29</v>
      </c>
      <c r="H232" s="8">
        <v>7564.4</v>
      </c>
      <c r="I232" s="8">
        <v>1080.63</v>
      </c>
      <c r="J232" s="8">
        <v>72.86</v>
      </c>
      <c r="K232" s="9">
        <v>0.0838</v>
      </c>
      <c r="L232" s="7">
        <v>2.03</v>
      </c>
      <c r="M232" s="9">
        <v>0.0</v>
      </c>
      <c r="N232" s="9">
        <v>0.0</v>
      </c>
      <c r="O232" s="7">
        <v>0.0</v>
      </c>
      <c r="P232" s="8">
        <v>3893.63</v>
      </c>
      <c r="Q232" s="8">
        <v>27255.4</v>
      </c>
      <c r="R232" s="8">
        <v>11106.16</v>
      </c>
    </row>
    <row r="233">
      <c r="A233" s="6" t="s">
        <v>18</v>
      </c>
      <c r="B233" s="6" t="s">
        <v>74</v>
      </c>
      <c r="C233" s="6"/>
      <c r="D233" s="6" t="s">
        <v>20</v>
      </c>
      <c r="E233" s="7">
        <v>4.0</v>
      </c>
      <c r="F233" s="8">
        <v>170301.8</v>
      </c>
      <c r="G233" s="8">
        <v>42575.45</v>
      </c>
      <c r="H233" s="8">
        <v>6917.57</v>
      </c>
      <c r="I233" s="8">
        <v>1729.39</v>
      </c>
      <c r="J233" s="8">
        <v>73.5</v>
      </c>
      <c r="K233" s="9">
        <v>0.0672</v>
      </c>
      <c r="L233" s="7">
        <v>1.5</v>
      </c>
      <c r="M233" s="9">
        <v>0.0</v>
      </c>
      <c r="N233" s="9">
        <v>0.0</v>
      </c>
      <c r="O233" s="7">
        <v>0.0</v>
      </c>
      <c r="P233" s="8">
        <v>5178.39</v>
      </c>
      <c r="Q233" s="8">
        <v>20713.57</v>
      </c>
      <c r="R233" s="8">
        <v>150.0</v>
      </c>
    </row>
    <row r="234">
      <c r="A234" s="6" t="s">
        <v>58</v>
      </c>
      <c r="B234" s="6" t="s">
        <v>74</v>
      </c>
      <c r="C234" s="6"/>
      <c r="D234" s="6" t="s">
        <v>20</v>
      </c>
      <c r="E234" s="7">
        <v>7.0</v>
      </c>
      <c r="F234" s="8">
        <v>140141.47</v>
      </c>
      <c r="G234" s="8">
        <v>20020.21</v>
      </c>
      <c r="H234" s="8">
        <v>8804.79</v>
      </c>
      <c r="I234" s="8">
        <v>1257.83</v>
      </c>
      <c r="J234" s="8">
        <v>69.43</v>
      </c>
      <c r="K234" s="9">
        <v>0.0759</v>
      </c>
      <c r="L234" s="7">
        <v>1.93</v>
      </c>
      <c r="M234" s="9">
        <v>0.0</v>
      </c>
      <c r="N234" s="9">
        <v>0.0</v>
      </c>
      <c r="O234" s="7">
        <v>0.0</v>
      </c>
      <c r="P234" s="8">
        <v>2981.33</v>
      </c>
      <c r="Q234" s="8">
        <v>20869.29</v>
      </c>
      <c r="R234" s="8">
        <v>3140.7</v>
      </c>
    </row>
    <row r="235">
      <c r="A235" s="6" t="s">
        <v>37</v>
      </c>
      <c r="B235" s="6" t="s">
        <v>74</v>
      </c>
      <c r="C235" s="6"/>
      <c r="D235" s="6" t="s">
        <v>31</v>
      </c>
      <c r="E235" s="7">
        <v>5.0</v>
      </c>
      <c r="F235" s="8">
        <v>135589.2</v>
      </c>
      <c r="G235" s="8">
        <v>27117.84</v>
      </c>
      <c r="H235" s="8">
        <v>3550.46</v>
      </c>
      <c r="I235" s="8">
        <v>710.09</v>
      </c>
      <c r="J235" s="8">
        <v>68.4</v>
      </c>
      <c r="K235" s="9">
        <v>0.0624</v>
      </c>
      <c r="L235" s="7">
        <v>1.19</v>
      </c>
      <c r="M235" s="9">
        <v>0.0</v>
      </c>
      <c r="N235" s="9">
        <v>0.0</v>
      </c>
      <c r="O235" s="7">
        <v>0.0</v>
      </c>
      <c r="P235" s="8">
        <v>2090.49</v>
      </c>
      <c r="Q235" s="8">
        <v>10452.46</v>
      </c>
      <c r="R235" s="8">
        <v>1093.02</v>
      </c>
    </row>
    <row r="236">
      <c r="A236" s="6" t="s">
        <v>56</v>
      </c>
      <c r="B236" s="6" t="s">
        <v>74</v>
      </c>
      <c r="C236" s="6"/>
      <c r="D236" s="6" t="s">
        <v>27</v>
      </c>
      <c r="E236" s="7">
        <v>3.0</v>
      </c>
      <c r="F236" s="8">
        <v>107954.93</v>
      </c>
      <c r="G236" s="8">
        <v>35984.98</v>
      </c>
      <c r="H236" s="8">
        <v>3647.28</v>
      </c>
      <c r="I236" s="8">
        <v>1215.76</v>
      </c>
      <c r="J236" s="8">
        <v>73.0</v>
      </c>
      <c r="K236" s="9">
        <v>0.066</v>
      </c>
      <c r="L236" s="7">
        <v>2.34</v>
      </c>
      <c r="M236" s="9">
        <v>0.0</v>
      </c>
      <c r="N236" s="9">
        <v>0.0</v>
      </c>
      <c r="O236" s="7">
        <v>0.0</v>
      </c>
      <c r="P236" s="8">
        <v>2309.09</v>
      </c>
      <c r="Q236" s="8">
        <v>6927.28</v>
      </c>
      <c r="R236" s="8">
        <v>6434.55</v>
      </c>
    </row>
    <row r="237">
      <c r="A237" s="6" t="s">
        <v>23</v>
      </c>
      <c r="B237" s="6" t="s">
        <v>74</v>
      </c>
      <c r="C237" s="6"/>
      <c r="D237" s="6" t="s">
        <v>20</v>
      </c>
      <c r="E237" s="7">
        <v>2.0</v>
      </c>
      <c r="F237" s="8">
        <v>75488.72</v>
      </c>
      <c r="G237" s="8">
        <v>37744.36</v>
      </c>
      <c r="H237" s="8">
        <v>2295.0</v>
      </c>
      <c r="I237" s="8">
        <v>1147.5</v>
      </c>
      <c r="J237" s="8">
        <v>72.0</v>
      </c>
      <c r="K237" s="9">
        <v>0.0384</v>
      </c>
      <c r="L237" s="7">
        <v>1.93</v>
      </c>
      <c r="M237" s="9">
        <v>0.0</v>
      </c>
      <c r="N237" s="9">
        <v>0.0</v>
      </c>
      <c r="O237" s="7">
        <v>0.0</v>
      </c>
      <c r="P237" s="8">
        <v>2554.5</v>
      </c>
      <c r="Q237" s="8">
        <v>5109.0</v>
      </c>
      <c r="R237" s="8">
        <v>51099.2</v>
      </c>
    </row>
    <row r="238">
      <c r="A238" s="6" t="s">
        <v>60</v>
      </c>
      <c r="B238" s="6" t="s">
        <v>74</v>
      </c>
      <c r="C238" s="6"/>
      <c r="D238" s="6" t="s">
        <v>20</v>
      </c>
      <c r="E238" s="7">
        <v>4.0</v>
      </c>
      <c r="F238" s="8">
        <v>68037.44</v>
      </c>
      <c r="G238" s="8">
        <v>17009.36</v>
      </c>
      <c r="H238" s="8">
        <v>2013.97</v>
      </c>
      <c r="I238" s="8">
        <v>503.49</v>
      </c>
      <c r="J238" s="8">
        <v>63.75</v>
      </c>
      <c r="K238" s="9">
        <v>0.0583</v>
      </c>
      <c r="L238" s="7">
        <v>1.0</v>
      </c>
      <c r="M238" s="9">
        <v>0.0</v>
      </c>
      <c r="N238" s="9">
        <v>0.0</v>
      </c>
      <c r="O238" s="7">
        <v>0.0</v>
      </c>
      <c r="P238" s="8">
        <v>1101.9</v>
      </c>
      <c r="Q238" s="8">
        <v>4407.58</v>
      </c>
      <c r="R238" s="8">
        <v>68959.21</v>
      </c>
    </row>
    <row r="239">
      <c r="A239" s="6" t="s">
        <v>53</v>
      </c>
      <c r="B239" s="6" t="s">
        <v>74</v>
      </c>
      <c r="C239" s="6"/>
      <c r="D239" s="6" t="s">
        <v>49</v>
      </c>
      <c r="E239" s="7">
        <v>3.0</v>
      </c>
      <c r="F239" s="8">
        <v>52698.19</v>
      </c>
      <c r="G239" s="8">
        <v>17566.06</v>
      </c>
      <c r="H239" s="8">
        <v>1461.9</v>
      </c>
      <c r="I239" s="8">
        <v>487.3</v>
      </c>
      <c r="J239" s="8">
        <v>60.0</v>
      </c>
      <c r="K239" s="9">
        <v>0.0318</v>
      </c>
      <c r="L239" s="7">
        <v>3.18</v>
      </c>
      <c r="M239" s="9">
        <v>0.0</v>
      </c>
      <c r="N239" s="9">
        <v>0.0</v>
      </c>
      <c r="O239" s="7">
        <v>0.0</v>
      </c>
      <c r="P239" s="8">
        <v>2186.3</v>
      </c>
      <c r="Q239" s="8">
        <v>6558.9</v>
      </c>
      <c r="R239" s="8">
        <v>24306.82</v>
      </c>
    </row>
    <row r="240">
      <c r="A240" s="6" t="s">
        <v>54</v>
      </c>
      <c r="B240" s="6" t="s">
        <v>74</v>
      </c>
      <c r="C240" s="6"/>
      <c r="D240" s="6" t="s">
        <v>20</v>
      </c>
      <c r="E240" s="7">
        <v>1.0</v>
      </c>
      <c r="F240" s="8">
        <v>33456.62</v>
      </c>
      <c r="G240" s="8">
        <v>33456.62</v>
      </c>
      <c r="H240" s="8">
        <v>1338.26</v>
      </c>
      <c r="I240" s="8">
        <v>1338.26</v>
      </c>
      <c r="J240" s="8">
        <v>72.0</v>
      </c>
      <c r="K240" s="9">
        <v>0.0447</v>
      </c>
      <c r="L240" s="7">
        <v>0.0</v>
      </c>
      <c r="M240" s="9">
        <v>0.0</v>
      </c>
      <c r="N240" s="9">
        <v>0.0</v>
      </c>
      <c r="O240" s="7">
        <v>0.0</v>
      </c>
      <c r="P240" s="8">
        <v>1454.26</v>
      </c>
      <c r="Q240" s="8">
        <v>1454.26</v>
      </c>
      <c r="R240" s="8">
        <v>12995.11</v>
      </c>
    </row>
    <row r="241">
      <c r="A241" s="6" t="s">
        <v>23</v>
      </c>
      <c r="B241" s="6" t="s">
        <v>74</v>
      </c>
      <c r="C241" s="6"/>
      <c r="D241" s="6" t="s">
        <v>20</v>
      </c>
      <c r="E241" s="7">
        <v>1.0</v>
      </c>
      <c r="F241" s="8">
        <v>22789.17</v>
      </c>
      <c r="G241" s="8">
        <v>22789.17</v>
      </c>
      <c r="H241" s="8">
        <v>1298.16</v>
      </c>
      <c r="I241" s="8">
        <v>1298.16</v>
      </c>
      <c r="J241" s="8">
        <v>72.0</v>
      </c>
      <c r="K241" s="9">
        <v>0.1259</v>
      </c>
      <c r="L241" s="7">
        <v>2.0</v>
      </c>
      <c r="M241" s="9">
        <v>0.0</v>
      </c>
      <c r="N241" s="9">
        <v>0.0</v>
      </c>
      <c r="O241" s="7">
        <v>0.0</v>
      </c>
      <c r="P241" s="8">
        <v>2879.16</v>
      </c>
      <c r="Q241" s="8">
        <v>2879.16</v>
      </c>
      <c r="R241" s="8">
        <v>11998.29</v>
      </c>
    </row>
    <row r="242">
      <c r="A242" s="6" t="s">
        <v>41</v>
      </c>
      <c r="B242" s="6" t="s">
        <v>75</v>
      </c>
      <c r="C242" s="6"/>
      <c r="D242" s="6" t="s">
        <v>20</v>
      </c>
      <c r="E242" s="7">
        <v>36.0</v>
      </c>
      <c r="F242" s="8">
        <v>1014916.41</v>
      </c>
      <c r="G242" s="8">
        <v>28192.12</v>
      </c>
      <c r="H242" s="8">
        <v>35435.54</v>
      </c>
      <c r="I242" s="8">
        <v>984.32</v>
      </c>
      <c r="J242" s="8">
        <v>71.75</v>
      </c>
      <c r="K242" s="9">
        <v>0.054</v>
      </c>
      <c r="L242" s="7">
        <v>2.82</v>
      </c>
      <c r="M242" s="9">
        <v>0.001</v>
      </c>
      <c r="N242" s="9">
        <v>0.001</v>
      </c>
      <c r="O242" s="7">
        <v>0.0</v>
      </c>
      <c r="P242" s="8">
        <v>2717.42</v>
      </c>
      <c r="Q242" s="8">
        <v>97827.14</v>
      </c>
      <c r="R242" s="8">
        <v>65039.0</v>
      </c>
    </row>
    <row r="243">
      <c r="A243" s="6" t="s">
        <v>48</v>
      </c>
      <c r="B243" s="6" t="s">
        <v>75</v>
      </c>
      <c r="C243" s="6"/>
      <c r="D243" s="6" t="s">
        <v>49</v>
      </c>
      <c r="E243" s="7">
        <v>24.0</v>
      </c>
      <c r="F243" s="8">
        <v>823774.91</v>
      </c>
      <c r="G243" s="8">
        <v>34323.95</v>
      </c>
      <c r="H243" s="8">
        <v>27542.79</v>
      </c>
      <c r="I243" s="8">
        <v>1147.62</v>
      </c>
      <c r="J243" s="8">
        <v>78.0</v>
      </c>
      <c r="K243" s="9">
        <v>0.044</v>
      </c>
      <c r="L243" s="7">
        <v>1.31</v>
      </c>
      <c r="M243" s="9">
        <v>0.001</v>
      </c>
      <c r="N243" s="9">
        <v>0.001</v>
      </c>
      <c r="O243" s="7">
        <v>0.0</v>
      </c>
      <c r="P243" s="8">
        <v>2139.28</v>
      </c>
      <c r="Q243" s="8">
        <v>51342.79</v>
      </c>
      <c r="R243" s="8">
        <v>5405.0</v>
      </c>
    </row>
    <row r="244">
      <c r="A244" s="6" t="s">
        <v>34</v>
      </c>
      <c r="B244" s="6" t="s">
        <v>75</v>
      </c>
      <c r="C244" s="6"/>
      <c r="D244" s="6" t="s">
        <v>20</v>
      </c>
      <c r="E244" s="7">
        <v>24.0</v>
      </c>
      <c r="F244" s="8">
        <v>590770.98</v>
      </c>
      <c r="G244" s="8">
        <v>24615.46</v>
      </c>
      <c r="H244" s="8">
        <v>15568.44</v>
      </c>
      <c r="I244" s="8">
        <v>648.69</v>
      </c>
      <c r="J244" s="8">
        <v>71.75</v>
      </c>
      <c r="K244" s="9">
        <v>0.0446</v>
      </c>
      <c r="L244" s="7">
        <v>0.69</v>
      </c>
      <c r="M244" s="9">
        <v>0.001</v>
      </c>
      <c r="N244" s="9">
        <v>0.001</v>
      </c>
      <c r="O244" s="7">
        <v>0.0</v>
      </c>
      <c r="P244" s="8">
        <v>2155.6</v>
      </c>
      <c r="Q244" s="8">
        <v>51734.44</v>
      </c>
      <c r="R244" s="8">
        <v>13706.0</v>
      </c>
    </row>
    <row r="245">
      <c r="A245" s="6" t="s">
        <v>47</v>
      </c>
      <c r="B245" s="6" t="s">
        <v>75</v>
      </c>
      <c r="C245" s="6"/>
      <c r="D245" s="6" t="s">
        <v>20</v>
      </c>
      <c r="E245" s="7">
        <v>19.0</v>
      </c>
      <c r="F245" s="8">
        <v>501145.49</v>
      </c>
      <c r="G245" s="8">
        <v>26376.08</v>
      </c>
      <c r="H245" s="8">
        <v>19588.9</v>
      </c>
      <c r="I245" s="8">
        <v>1030.99</v>
      </c>
      <c r="J245" s="8">
        <v>69.63</v>
      </c>
      <c r="K245" s="9">
        <v>0.0489</v>
      </c>
      <c r="L245" s="7">
        <v>1.37</v>
      </c>
      <c r="M245" s="9">
        <v>0.001</v>
      </c>
      <c r="N245" s="9">
        <v>0.001</v>
      </c>
      <c r="O245" s="7">
        <v>0.0</v>
      </c>
      <c r="P245" s="8">
        <v>2327.15</v>
      </c>
      <c r="Q245" s="8">
        <v>44215.93</v>
      </c>
      <c r="R245" s="8">
        <v>47987.8</v>
      </c>
    </row>
    <row r="246">
      <c r="A246" s="6" t="s">
        <v>42</v>
      </c>
      <c r="B246" s="6" t="s">
        <v>75</v>
      </c>
      <c r="C246" s="6"/>
      <c r="D246" s="6" t="s">
        <v>20</v>
      </c>
      <c r="E246" s="7">
        <v>13.0</v>
      </c>
      <c r="F246" s="8">
        <v>376432.49</v>
      </c>
      <c r="G246" s="8">
        <v>28956.35</v>
      </c>
      <c r="H246" s="8">
        <v>12143.41</v>
      </c>
      <c r="I246" s="8">
        <v>934.11</v>
      </c>
      <c r="J246" s="8">
        <v>72.23</v>
      </c>
      <c r="K246" s="9">
        <v>0.0461</v>
      </c>
      <c r="L246" s="7">
        <v>2.41</v>
      </c>
      <c r="M246" s="9">
        <v>0.0</v>
      </c>
      <c r="N246" s="9">
        <v>0.0</v>
      </c>
      <c r="O246" s="7">
        <v>0.0</v>
      </c>
      <c r="P246" s="8">
        <v>2856.65</v>
      </c>
      <c r="Q246" s="8">
        <v>37136.41</v>
      </c>
      <c r="R246" s="8">
        <v>434.0</v>
      </c>
    </row>
    <row r="247">
      <c r="A247" s="6" t="s">
        <v>39</v>
      </c>
      <c r="B247" s="6" t="s">
        <v>75</v>
      </c>
      <c r="C247" s="6"/>
      <c r="D247" s="6" t="s">
        <v>20</v>
      </c>
      <c r="E247" s="7">
        <v>8.0</v>
      </c>
      <c r="F247" s="8">
        <v>286364.91</v>
      </c>
      <c r="G247" s="8">
        <v>35795.61</v>
      </c>
      <c r="H247" s="8">
        <v>9462.27</v>
      </c>
      <c r="I247" s="8">
        <v>1182.78</v>
      </c>
      <c r="J247" s="8">
        <v>77.25</v>
      </c>
      <c r="K247" s="9">
        <v>0.0454</v>
      </c>
      <c r="L247" s="7">
        <v>1.17</v>
      </c>
      <c r="M247" s="9">
        <v>0.0</v>
      </c>
      <c r="N247" s="9">
        <v>0.0</v>
      </c>
      <c r="O247" s="7">
        <v>0.0</v>
      </c>
      <c r="P247" s="8">
        <v>2228.91</v>
      </c>
      <c r="Q247" s="8">
        <v>17831.27</v>
      </c>
      <c r="R247" s="8">
        <v>21275.01</v>
      </c>
    </row>
    <row r="248">
      <c r="A248" s="6" t="s">
        <v>21</v>
      </c>
      <c r="B248" s="6" t="s">
        <v>75</v>
      </c>
      <c r="C248" s="6"/>
      <c r="D248" s="6" t="s">
        <v>20</v>
      </c>
      <c r="E248" s="7">
        <v>12.0</v>
      </c>
      <c r="F248" s="8">
        <v>279132.75</v>
      </c>
      <c r="G248" s="8">
        <v>23261.06</v>
      </c>
      <c r="H248" s="8">
        <v>11040.17</v>
      </c>
      <c r="I248" s="8">
        <v>920.01</v>
      </c>
      <c r="J248" s="8">
        <v>67.75</v>
      </c>
      <c r="K248" s="9">
        <v>0.054</v>
      </c>
      <c r="L248" s="7">
        <v>2.17</v>
      </c>
      <c r="M248" s="9">
        <v>0.0</v>
      </c>
      <c r="N248" s="9">
        <v>0.0</v>
      </c>
      <c r="O248" s="7">
        <v>0.0</v>
      </c>
      <c r="P248" s="8">
        <v>2032.6</v>
      </c>
      <c r="Q248" s="8">
        <v>24391.17</v>
      </c>
      <c r="R248" s="8">
        <v>3522.69</v>
      </c>
    </row>
    <row r="249">
      <c r="A249" s="6" t="s">
        <v>50</v>
      </c>
      <c r="B249" s="6" t="s">
        <v>75</v>
      </c>
      <c r="C249" s="6"/>
      <c r="D249" s="6" t="s">
        <v>20</v>
      </c>
      <c r="E249" s="7">
        <v>13.0</v>
      </c>
      <c r="F249" s="8">
        <v>270283.65</v>
      </c>
      <c r="G249" s="8">
        <v>20791.05</v>
      </c>
      <c r="H249" s="8">
        <v>10241.35</v>
      </c>
      <c r="I249" s="8">
        <v>787.8</v>
      </c>
      <c r="J249" s="8">
        <v>72.69</v>
      </c>
      <c r="K249" s="9">
        <v>0.056</v>
      </c>
      <c r="L249" s="7">
        <v>2.73</v>
      </c>
      <c r="M249" s="9">
        <v>0.0</v>
      </c>
      <c r="N249" s="9">
        <v>0.0</v>
      </c>
      <c r="O249" s="7">
        <v>0.0</v>
      </c>
      <c r="P249" s="8">
        <v>2448.41</v>
      </c>
      <c r="Q249" s="8">
        <v>31829.35</v>
      </c>
      <c r="R249" s="8">
        <v>0.0</v>
      </c>
    </row>
    <row r="250">
      <c r="A250" s="6" t="s">
        <v>24</v>
      </c>
      <c r="B250" s="6" t="s">
        <v>75</v>
      </c>
      <c r="C250" s="6"/>
      <c r="D250" s="6" t="s">
        <v>20</v>
      </c>
      <c r="E250" s="7">
        <v>13.0</v>
      </c>
      <c r="F250" s="8">
        <v>264014.4</v>
      </c>
      <c r="G250" s="8">
        <v>20308.8</v>
      </c>
      <c r="H250" s="8">
        <v>6042.88</v>
      </c>
      <c r="I250" s="8">
        <v>464.84</v>
      </c>
      <c r="J250" s="8">
        <v>65.77</v>
      </c>
      <c r="K250" s="9">
        <v>0.0436</v>
      </c>
      <c r="L250" s="7">
        <v>1.82</v>
      </c>
      <c r="M250" s="9">
        <v>0.0</v>
      </c>
      <c r="N250" s="9">
        <v>0.0</v>
      </c>
      <c r="O250" s="7">
        <v>0.0</v>
      </c>
      <c r="P250" s="8">
        <v>2117.88</v>
      </c>
      <c r="Q250" s="8">
        <v>27532.38</v>
      </c>
      <c r="R250" s="8">
        <v>5562.0</v>
      </c>
    </row>
    <row r="251">
      <c r="A251" s="6" t="s">
        <v>18</v>
      </c>
      <c r="B251" s="6" t="s">
        <v>75</v>
      </c>
      <c r="C251" s="6"/>
      <c r="D251" s="6" t="s">
        <v>20</v>
      </c>
      <c r="E251" s="7">
        <v>7.0</v>
      </c>
      <c r="F251" s="8">
        <v>259011.16</v>
      </c>
      <c r="G251" s="8">
        <v>37001.59</v>
      </c>
      <c r="H251" s="8">
        <v>10644.05</v>
      </c>
      <c r="I251" s="8">
        <v>1520.58</v>
      </c>
      <c r="J251" s="8">
        <v>79.71</v>
      </c>
      <c r="K251" s="9">
        <v>0.0571</v>
      </c>
      <c r="L251" s="7">
        <v>2.02</v>
      </c>
      <c r="M251" s="9">
        <v>0.0</v>
      </c>
      <c r="N251" s="9">
        <v>0.0</v>
      </c>
      <c r="O251" s="7">
        <v>0.0</v>
      </c>
      <c r="P251" s="8">
        <v>3817.08</v>
      </c>
      <c r="Q251" s="8">
        <v>26719.55</v>
      </c>
      <c r="R251" s="8">
        <v>44520.96</v>
      </c>
    </row>
    <row r="252">
      <c r="A252" s="6" t="s">
        <v>58</v>
      </c>
      <c r="B252" s="6" t="s">
        <v>75</v>
      </c>
      <c r="C252" s="6"/>
      <c r="D252" s="6" t="s">
        <v>20</v>
      </c>
      <c r="E252" s="7">
        <v>8.0</v>
      </c>
      <c r="F252" s="8">
        <v>217717.31</v>
      </c>
      <c r="G252" s="8">
        <v>27214.66</v>
      </c>
      <c r="H252" s="8">
        <v>7957.12</v>
      </c>
      <c r="I252" s="8">
        <v>994.64</v>
      </c>
      <c r="J252" s="8">
        <v>69.0</v>
      </c>
      <c r="K252" s="9">
        <v>0.0491</v>
      </c>
      <c r="L252" s="7">
        <v>0.97</v>
      </c>
      <c r="M252" s="9">
        <v>0.0</v>
      </c>
      <c r="N252" s="9">
        <v>0.0</v>
      </c>
      <c r="O252" s="7">
        <v>0.0</v>
      </c>
      <c r="P252" s="8">
        <v>2019.64</v>
      </c>
      <c r="Q252" s="8">
        <v>16157.12</v>
      </c>
      <c r="R252" s="8">
        <v>3028.83</v>
      </c>
    </row>
    <row r="253">
      <c r="A253" s="6" t="s">
        <v>52</v>
      </c>
      <c r="B253" s="6" t="s">
        <v>75</v>
      </c>
      <c r="C253" s="6"/>
      <c r="D253" s="6" t="s">
        <v>20</v>
      </c>
      <c r="E253" s="7">
        <v>10.0</v>
      </c>
      <c r="F253" s="8">
        <v>210963.66</v>
      </c>
      <c r="G253" s="8">
        <v>21096.37</v>
      </c>
      <c r="H253" s="8">
        <v>9983.97</v>
      </c>
      <c r="I253" s="8">
        <v>998.4</v>
      </c>
      <c r="J253" s="8">
        <v>64.2</v>
      </c>
      <c r="K253" s="9">
        <v>0.056</v>
      </c>
      <c r="L253" s="7">
        <v>1.86</v>
      </c>
      <c r="M253" s="9">
        <v>0.0</v>
      </c>
      <c r="N253" s="9">
        <v>0.0</v>
      </c>
      <c r="O253" s="7">
        <v>0.0</v>
      </c>
      <c r="P253" s="8">
        <v>2262.1</v>
      </c>
      <c r="Q253" s="8">
        <v>22620.97</v>
      </c>
      <c r="R253" s="8">
        <v>1713.16</v>
      </c>
    </row>
    <row r="254">
      <c r="A254" s="6" t="s">
        <v>59</v>
      </c>
      <c r="B254" s="6" t="s">
        <v>75</v>
      </c>
      <c r="C254" s="6"/>
      <c r="D254" s="6" t="s">
        <v>20</v>
      </c>
      <c r="E254" s="7">
        <v>8.0</v>
      </c>
      <c r="F254" s="8">
        <v>208562.0</v>
      </c>
      <c r="G254" s="8">
        <v>26070.25</v>
      </c>
      <c r="H254" s="8">
        <v>4204.65</v>
      </c>
      <c r="I254" s="8">
        <v>525.58</v>
      </c>
      <c r="J254" s="8">
        <v>61.0</v>
      </c>
      <c r="K254" s="9">
        <v>0.0432</v>
      </c>
      <c r="L254" s="7">
        <v>2.08</v>
      </c>
      <c r="M254" s="9">
        <v>0.0</v>
      </c>
      <c r="N254" s="9">
        <v>0.0</v>
      </c>
      <c r="O254" s="7">
        <v>0.0</v>
      </c>
      <c r="P254" s="8">
        <v>1028.83</v>
      </c>
      <c r="Q254" s="8">
        <v>8230.65</v>
      </c>
      <c r="R254" s="8">
        <v>2213.72</v>
      </c>
    </row>
    <row r="255">
      <c r="A255" s="6" t="s">
        <v>44</v>
      </c>
      <c r="B255" s="6" t="s">
        <v>75</v>
      </c>
      <c r="C255" s="6"/>
      <c r="D255" s="6" t="s">
        <v>20</v>
      </c>
      <c r="E255" s="7">
        <v>7.0</v>
      </c>
      <c r="F255" s="8">
        <v>169025.81</v>
      </c>
      <c r="G255" s="8">
        <v>24146.54</v>
      </c>
      <c r="H255" s="8">
        <v>7877.18</v>
      </c>
      <c r="I255" s="8">
        <v>1125.31</v>
      </c>
      <c r="J255" s="8">
        <v>77.57</v>
      </c>
      <c r="K255" s="9">
        <v>0.0557</v>
      </c>
      <c r="L255" s="7">
        <v>1.75</v>
      </c>
      <c r="M255" s="9">
        <v>0.0</v>
      </c>
      <c r="N255" s="9">
        <v>0.0</v>
      </c>
      <c r="O255" s="7">
        <v>0.0</v>
      </c>
      <c r="P255" s="8">
        <v>1931.03</v>
      </c>
      <c r="Q255" s="8">
        <v>13517.18</v>
      </c>
      <c r="R255" s="8">
        <v>12023.65</v>
      </c>
    </row>
    <row r="256">
      <c r="A256" s="6" t="s">
        <v>54</v>
      </c>
      <c r="B256" s="6" t="s">
        <v>75</v>
      </c>
      <c r="C256" s="6"/>
      <c r="D256" s="6" t="s">
        <v>20</v>
      </c>
      <c r="E256" s="7">
        <v>3.0</v>
      </c>
      <c r="F256" s="8">
        <v>90029.06</v>
      </c>
      <c r="G256" s="8">
        <v>30009.69</v>
      </c>
      <c r="H256" s="8">
        <v>900.29</v>
      </c>
      <c r="I256" s="8">
        <v>300.1</v>
      </c>
      <c r="J256" s="8">
        <v>76.0</v>
      </c>
      <c r="K256" s="9">
        <v>0.0336</v>
      </c>
      <c r="L256" s="7">
        <v>0.0</v>
      </c>
      <c r="M256" s="9">
        <v>0.0</v>
      </c>
      <c r="N256" s="9">
        <v>0.0</v>
      </c>
      <c r="O256" s="7">
        <v>0.0</v>
      </c>
      <c r="P256" s="8">
        <v>1525.76</v>
      </c>
      <c r="Q256" s="8">
        <v>4577.29</v>
      </c>
      <c r="R256" s="8">
        <v>781639.73</v>
      </c>
    </row>
    <row r="257">
      <c r="A257" s="6" t="s">
        <v>23</v>
      </c>
      <c r="B257" s="6" t="s">
        <v>75</v>
      </c>
      <c r="C257" s="6"/>
      <c r="D257" s="6" t="s">
        <v>20</v>
      </c>
      <c r="E257" s="7">
        <v>3.0</v>
      </c>
      <c r="F257" s="8">
        <v>48058.63</v>
      </c>
      <c r="G257" s="8">
        <v>16019.54</v>
      </c>
      <c r="H257" s="8">
        <v>1577.0</v>
      </c>
      <c r="I257" s="8">
        <v>525.67</v>
      </c>
      <c r="J257" s="8">
        <v>68.0</v>
      </c>
      <c r="K257" s="9">
        <v>0.0603</v>
      </c>
      <c r="L257" s="7">
        <v>2.46</v>
      </c>
      <c r="M257" s="9">
        <v>0.0</v>
      </c>
      <c r="N257" s="9">
        <v>0.0</v>
      </c>
      <c r="O257" s="7">
        <v>0.0</v>
      </c>
      <c r="P257" s="8">
        <v>2045.33</v>
      </c>
      <c r="Q257" s="8">
        <v>6136.0</v>
      </c>
      <c r="R257" s="8">
        <v>410.62</v>
      </c>
    </row>
    <row r="258">
      <c r="A258" s="6" t="s">
        <v>60</v>
      </c>
      <c r="B258" s="6" t="s">
        <v>75</v>
      </c>
      <c r="C258" s="6"/>
      <c r="D258" s="6" t="s">
        <v>20</v>
      </c>
      <c r="E258" s="7">
        <v>2.0</v>
      </c>
      <c r="F258" s="8">
        <v>45673.84</v>
      </c>
      <c r="G258" s="8">
        <v>22836.92</v>
      </c>
      <c r="H258" s="8">
        <v>1370.19</v>
      </c>
      <c r="I258" s="8">
        <v>685.1</v>
      </c>
      <c r="J258" s="8">
        <v>79.5</v>
      </c>
      <c r="K258" s="9">
        <v>0.0409</v>
      </c>
      <c r="L258" s="7">
        <v>0.5</v>
      </c>
      <c r="M258" s="9">
        <v>0.0</v>
      </c>
      <c r="N258" s="9">
        <v>0.0</v>
      </c>
      <c r="O258" s="7">
        <v>0.0</v>
      </c>
      <c r="P258" s="8">
        <v>1572.1</v>
      </c>
      <c r="Q258" s="8">
        <v>3144.19</v>
      </c>
      <c r="R258" s="8">
        <v>11673.45</v>
      </c>
    </row>
    <row r="259">
      <c r="A259" s="6" t="s">
        <v>35</v>
      </c>
      <c r="B259" s="6" t="s">
        <v>76</v>
      </c>
      <c r="C259" s="6"/>
      <c r="D259" s="6" t="s">
        <v>31</v>
      </c>
      <c r="E259" s="7">
        <v>8.0</v>
      </c>
      <c r="F259" s="8">
        <v>211223.65</v>
      </c>
      <c r="G259" s="8">
        <v>26402.96</v>
      </c>
      <c r="H259" s="8">
        <v>4474.15</v>
      </c>
      <c r="I259" s="8">
        <v>559.27</v>
      </c>
      <c r="J259" s="8">
        <v>72.0</v>
      </c>
      <c r="K259" s="9">
        <v>0.0471</v>
      </c>
      <c r="L259" s="7">
        <v>1.69</v>
      </c>
      <c r="M259" s="9">
        <v>0.0</v>
      </c>
      <c r="N259" s="9">
        <v>0.0</v>
      </c>
      <c r="O259" s="7">
        <v>0.0</v>
      </c>
      <c r="P259" s="8">
        <v>1481.59</v>
      </c>
      <c r="Q259" s="8">
        <v>11852.73</v>
      </c>
      <c r="R259" s="8">
        <v>7627.06</v>
      </c>
    </row>
    <row r="260">
      <c r="A260" s="6" t="s">
        <v>37</v>
      </c>
      <c r="B260" s="6" t="s">
        <v>76</v>
      </c>
      <c r="C260" s="6"/>
      <c r="D260" s="6" t="s">
        <v>31</v>
      </c>
      <c r="E260" s="7">
        <v>2.0</v>
      </c>
      <c r="F260" s="8">
        <v>62940.78</v>
      </c>
      <c r="G260" s="8">
        <v>20980.26</v>
      </c>
      <c r="H260" s="8">
        <v>763.2</v>
      </c>
      <c r="I260" s="8">
        <v>381.6</v>
      </c>
      <c r="J260" s="8">
        <v>48.33</v>
      </c>
      <c r="K260" s="9">
        <v>0.0412</v>
      </c>
      <c r="L260" s="7">
        <v>1.75</v>
      </c>
      <c r="M260" s="9">
        <v>0.0</v>
      </c>
      <c r="N260" s="9">
        <v>0.0</v>
      </c>
      <c r="O260" s="7">
        <v>1.0</v>
      </c>
      <c r="P260" s="8">
        <v>1225.4</v>
      </c>
      <c r="Q260" s="8">
        <v>3676.2</v>
      </c>
      <c r="R260" s="8">
        <v>1658.5</v>
      </c>
    </row>
    <row r="261">
      <c r="A261" s="6" t="s">
        <v>35</v>
      </c>
      <c r="B261" s="6" t="s">
        <v>76</v>
      </c>
      <c r="C261" s="6"/>
      <c r="D261" s="6" t="s">
        <v>31</v>
      </c>
      <c r="E261" s="7">
        <v>1.0</v>
      </c>
      <c r="F261" s="8">
        <v>8852.89</v>
      </c>
      <c r="G261" s="8">
        <v>8852.89</v>
      </c>
      <c r="H261" s="8">
        <v>505.2</v>
      </c>
      <c r="I261" s="8">
        <v>505.2</v>
      </c>
      <c r="J261" s="8">
        <v>60.0</v>
      </c>
      <c r="K261" s="9">
        <v>0.0724</v>
      </c>
      <c r="L261" s="7">
        <v>2.0</v>
      </c>
      <c r="M261" s="9">
        <v>0.0</v>
      </c>
      <c r="N261" s="9">
        <v>0.0</v>
      </c>
      <c r="O261" s="7">
        <v>0.0</v>
      </c>
      <c r="P261" s="8">
        <v>1545.2</v>
      </c>
      <c r="Q261" s="8">
        <v>1545.2</v>
      </c>
      <c r="R261" s="8">
        <v>868.0</v>
      </c>
    </row>
    <row r="262">
      <c r="A262" s="6" t="s">
        <v>40</v>
      </c>
      <c r="B262" s="6" t="s">
        <v>77</v>
      </c>
      <c r="C262" s="6"/>
      <c r="D262" s="6" t="s">
        <v>20</v>
      </c>
      <c r="E262" s="7">
        <v>1.0</v>
      </c>
      <c r="F262" s="8">
        <v>2925.71</v>
      </c>
      <c r="G262" s="8">
        <v>2925.71</v>
      </c>
      <c r="H262" s="8">
        <v>0.0</v>
      </c>
      <c r="I262" s="8">
        <v>0.0</v>
      </c>
      <c r="J262" s="8">
        <v>2.0</v>
      </c>
      <c r="K262" s="9">
        <v>0.08</v>
      </c>
      <c r="L262" s="7">
        <v>8.0</v>
      </c>
      <c r="M262" s="9">
        <v>0.0</v>
      </c>
      <c r="N262" s="9">
        <v>0.0</v>
      </c>
      <c r="O262" s="7">
        <v>0.0</v>
      </c>
      <c r="P262" s="8">
        <v>0.0</v>
      </c>
      <c r="Q262" s="8">
        <v>0.0</v>
      </c>
      <c r="R262" s="8">
        <v>68858.86</v>
      </c>
    </row>
    <row r="263">
      <c r="A263" s="6" t="s">
        <v>42</v>
      </c>
      <c r="B263" s="6" t="s">
        <v>78</v>
      </c>
      <c r="C263" s="6"/>
      <c r="D263" s="6" t="s">
        <v>20</v>
      </c>
      <c r="E263" s="7">
        <v>66.0</v>
      </c>
      <c r="F263" s="8">
        <v>2567051.37</v>
      </c>
      <c r="G263" s="8">
        <v>38894.72</v>
      </c>
      <c r="H263" s="8">
        <v>54121.32</v>
      </c>
      <c r="I263" s="8">
        <v>820.02</v>
      </c>
      <c r="J263" s="8">
        <v>72.41</v>
      </c>
      <c r="K263" s="9">
        <v>0.038</v>
      </c>
      <c r="L263" s="7">
        <v>1.33</v>
      </c>
      <c r="M263" s="9">
        <v>0.002</v>
      </c>
      <c r="N263" s="9">
        <v>0.002</v>
      </c>
      <c r="O263" s="7">
        <v>0.0</v>
      </c>
      <c r="P263" s="8">
        <v>2206.46</v>
      </c>
      <c r="Q263" s="8">
        <v>145626.32</v>
      </c>
      <c r="R263" s="8">
        <v>8254.57</v>
      </c>
    </row>
    <row r="264">
      <c r="A264" s="6" t="s">
        <v>59</v>
      </c>
      <c r="B264" s="6" t="s">
        <v>78</v>
      </c>
      <c r="C264" s="6"/>
      <c r="D264" s="6" t="s">
        <v>20</v>
      </c>
      <c r="E264" s="7">
        <v>25.0</v>
      </c>
      <c r="F264" s="8">
        <v>803163.88</v>
      </c>
      <c r="G264" s="8">
        <v>32126.56</v>
      </c>
      <c r="H264" s="8">
        <v>16988.96</v>
      </c>
      <c r="I264" s="8">
        <v>679.56</v>
      </c>
      <c r="J264" s="8">
        <v>71.28</v>
      </c>
      <c r="K264" s="9">
        <v>0.0379</v>
      </c>
      <c r="L264" s="7">
        <v>1.37</v>
      </c>
      <c r="M264" s="9">
        <v>0.001</v>
      </c>
      <c r="N264" s="9">
        <v>0.001</v>
      </c>
      <c r="O264" s="7">
        <v>0.0</v>
      </c>
      <c r="P264" s="8">
        <v>1584.48</v>
      </c>
      <c r="Q264" s="8">
        <v>39611.96</v>
      </c>
      <c r="R264" s="8">
        <v>125867.2</v>
      </c>
    </row>
    <row r="265">
      <c r="A265" s="6" t="s">
        <v>44</v>
      </c>
      <c r="B265" s="6" t="s">
        <v>78</v>
      </c>
      <c r="C265" s="6"/>
      <c r="D265" s="6" t="s">
        <v>20</v>
      </c>
      <c r="E265" s="7">
        <v>17.0</v>
      </c>
      <c r="F265" s="8">
        <v>520383.13</v>
      </c>
      <c r="G265" s="8">
        <v>30610.77</v>
      </c>
      <c r="H265" s="8">
        <v>16751.02</v>
      </c>
      <c r="I265" s="8">
        <v>985.35</v>
      </c>
      <c r="J265" s="8">
        <v>75.0</v>
      </c>
      <c r="K265" s="9">
        <v>0.046</v>
      </c>
      <c r="L265" s="7">
        <v>1.39</v>
      </c>
      <c r="M265" s="9">
        <v>0.001</v>
      </c>
      <c r="N265" s="9">
        <v>0.001</v>
      </c>
      <c r="O265" s="7">
        <v>0.0</v>
      </c>
      <c r="P265" s="8">
        <v>2632.94</v>
      </c>
      <c r="Q265" s="8">
        <v>44760.02</v>
      </c>
      <c r="R265" s="8">
        <v>3896.64</v>
      </c>
    </row>
    <row r="266">
      <c r="A266" s="6" t="s">
        <v>29</v>
      </c>
      <c r="B266" s="6" t="s">
        <v>79</v>
      </c>
      <c r="C266" s="6"/>
      <c r="D266" s="6" t="s">
        <v>31</v>
      </c>
      <c r="E266" s="7">
        <v>152.0</v>
      </c>
      <c r="F266" s="8">
        <v>3707149.63</v>
      </c>
      <c r="G266" s="8">
        <v>24389.14</v>
      </c>
      <c r="H266" s="8">
        <v>112897.82</v>
      </c>
      <c r="I266" s="8">
        <v>742.75</v>
      </c>
      <c r="J266" s="8">
        <v>69.55</v>
      </c>
      <c r="K266" s="9">
        <v>0.1033</v>
      </c>
      <c r="L266" s="7">
        <v>1.2</v>
      </c>
      <c r="M266" s="9">
        <v>0.005</v>
      </c>
      <c r="N266" s="9">
        <v>0.004</v>
      </c>
      <c r="O266" s="7">
        <v>0.0</v>
      </c>
      <c r="P266" s="8">
        <v>2182.36</v>
      </c>
      <c r="Q266" s="8">
        <v>331718.82</v>
      </c>
      <c r="R266" s="8">
        <v>1639.97</v>
      </c>
    </row>
    <row r="267">
      <c r="A267" s="6" t="s">
        <v>41</v>
      </c>
      <c r="B267" s="6" t="s">
        <v>79</v>
      </c>
      <c r="C267" s="6"/>
      <c r="D267" s="6" t="s">
        <v>20</v>
      </c>
      <c r="E267" s="7">
        <v>120.0</v>
      </c>
      <c r="F267" s="8">
        <v>3122686.81</v>
      </c>
      <c r="G267" s="8">
        <v>25807.33</v>
      </c>
      <c r="H267" s="8">
        <v>110893.15</v>
      </c>
      <c r="I267" s="8">
        <v>924.11</v>
      </c>
      <c r="J267" s="8">
        <v>67.46</v>
      </c>
      <c r="K267" s="9">
        <v>0.0878</v>
      </c>
      <c r="L267" s="7">
        <v>2.33</v>
      </c>
      <c r="M267" s="9">
        <v>0.004</v>
      </c>
      <c r="N267" s="9">
        <v>0.003</v>
      </c>
      <c r="O267" s="7">
        <v>1.0</v>
      </c>
      <c r="P267" s="8">
        <v>1991.0</v>
      </c>
      <c r="Q267" s="8">
        <v>240910.63</v>
      </c>
      <c r="R267" s="8">
        <v>64168.0</v>
      </c>
    </row>
    <row r="268">
      <c r="A268" s="6" t="s">
        <v>34</v>
      </c>
      <c r="B268" s="6" t="s">
        <v>79</v>
      </c>
      <c r="C268" s="6"/>
      <c r="D268" s="6" t="s">
        <v>20</v>
      </c>
      <c r="E268" s="7">
        <v>106.0</v>
      </c>
      <c r="F268" s="8">
        <v>2943202.74</v>
      </c>
      <c r="G268" s="8">
        <v>27766.06</v>
      </c>
      <c r="H268" s="8">
        <v>77914.3</v>
      </c>
      <c r="I268" s="8">
        <v>735.04</v>
      </c>
      <c r="J268" s="8">
        <v>68.51</v>
      </c>
      <c r="K268" s="9">
        <v>0.1029</v>
      </c>
      <c r="L268" s="7">
        <v>1.49</v>
      </c>
      <c r="M268" s="9">
        <v>0.004</v>
      </c>
      <c r="N268" s="9">
        <v>0.003</v>
      </c>
      <c r="O268" s="7">
        <v>0.0</v>
      </c>
      <c r="P268" s="8">
        <v>2547.36</v>
      </c>
      <c r="Q268" s="8">
        <v>270020.08</v>
      </c>
      <c r="R268" s="8">
        <v>23954.0</v>
      </c>
    </row>
    <row r="269">
      <c r="A269" s="6" t="s">
        <v>35</v>
      </c>
      <c r="B269" s="6" t="s">
        <v>79</v>
      </c>
      <c r="C269" s="6"/>
      <c r="D269" s="6" t="s">
        <v>31</v>
      </c>
      <c r="E269" s="7">
        <v>103.0</v>
      </c>
      <c r="F269" s="8">
        <v>2767105.01</v>
      </c>
      <c r="G269" s="8">
        <v>26865.1</v>
      </c>
      <c r="H269" s="8">
        <v>83952.03</v>
      </c>
      <c r="I269" s="8">
        <v>815.07</v>
      </c>
      <c r="J269" s="8">
        <v>71.36</v>
      </c>
      <c r="K269" s="9">
        <v>0.0948</v>
      </c>
      <c r="L269" s="7">
        <v>1.01</v>
      </c>
      <c r="M269" s="9">
        <v>0.004</v>
      </c>
      <c r="N269" s="9">
        <v>0.003</v>
      </c>
      <c r="O269" s="7">
        <v>0.0</v>
      </c>
      <c r="P269" s="8">
        <v>2066.31</v>
      </c>
      <c r="Q269" s="8">
        <v>212830.03</v>
      </c>
      <c r="R269" s="8">
        <v>2082.0</v>
      </c>
    </row>
    <row r="270">
      <c r="A270" s="6" t="s">
        <v>37</v>
      </c>
      <c r="B270" s="6" t="s">
        <v>79</v>
      </c>
      <c r="C270" s="6"/>
      <c r="D270" s="6" t="s">
        <v>31</v>
      </c>
      <c r="E270" s="7">
        <v>107.0</v>
      </c>
      <c r="F270" s="8">
        <v>2630839.09</v>
      </c>
      <c r="G270" s="8">
        <v>24587.28</v>
      </c>
      <c r="H270" s="8">
        <v>71876.99</v>
      </c>
      <c r="I270" s="8">
        <v>671.75</v>
      </c>
      <c r="J270" s="8">
        <v>70.18</v>
      </c>
      <c r="K270" s="9">
        <v>0.113</v>
      </c>
      <c r="L270" s="7">
        <v>1.9</v>
      </c>
      <c r="M270" s="9">
        <v>0.004</v>
      </c>
      <c r="N270" s="9">
        <v>0.003</v>
      </c>
      <c r="O270" s="7">
        <v>0.0</v>
      </c>
      <c r="P270" s="8">
        <v>2239.87</v>
      </c>
      <c r="Q270" s="8">
        <v>239666.04</v>
      </c>
      <c r="R270" s="8">
        <v>114365.73</v>
      </c>
    </row>
    <row r="271">
      <c r="A271" s="6" t="s">
        <v>28</v>
      </c>
      <c r="B271" s="6" t="s">
        <v>79</v>
      </c>
      <c r="C271" s="6"/>
      <c r="D271" s="6" t="s">
        <v>27</v>
      </c>
      <c r="E271" s="7">
        <v>70.0</v>
      </c>
      <c r="F271" s="8">
        <v>1850073.25</v>
      </c>
      <c r="G271" s="8">
        <v>26429.62</v>
      </c>
      <c r="H271" s="8">
        <v>54157.45</v>
      </c>
      <c r="I271" s="8">
        <v>773.68</v>
      </c>
      <c r="J271" s="8">
        <v>70.37</v>
      </c>
      <c r="K271" s="9">
        <v>0.1088</v>
      </c>
      <c r="L271" s="7">
        <v>2.11</v>
      </c>
      <c r="M271" s="9">
        <v>0.002</v>
      </c>
      <c r="N271" s="9">
        <v>0.002</v>
      </c>
      <c r="O271" s="7">
        <v>0.0</v>
      </c>
      <c r="P271" s="8">
        <v>2092.82</v>
      </c>
      <c r="Q271" s="8">
        <v>146497.45</v>
      </c>
      <c r="R271" s="8">
        <v>125222.15</v>
      </c>
    </row>
    <row r="272">
      <c r="A272" s="6" t="s">
        <v>36</v>
      </c>
      <c r="B272" s="6" t="s">
        <v>79</v>
      </c>
      <c r="C272" s="6"/>
      <c r="D272" s="6" t="s">
        <v>33</v>
      </c>
      <c r="E272" s="7">
        <v>59.0</v>
      </c>
      <c r="F272" s="8">
        <v>1718411.5</v>
      </c>
      <c r="G272" s="8">
        <v>29125.62</v>
      </c>
      <c r="H272" s="8">
        <v>57593.79</v>
      </c>
      <c r="I272" s="8">
        <v>976.17</v>
      </c>
      <c r="J272" s="8">
        <v>70.88</v>
      </c>
      <c r="K272" s="9">
        <v>0.0963</v>
      </c>
      <c r="L272" s="7">
        <v>2.06</v>
      </c>
      <c r="M272" s="9">
        <v>0.002</v>
      </c>
      <c r="N272" s="9">
        <v>0.002</v>
      </c>
      <c r="O272" s="7">
        <v>0.0</v>
      </c>
      <c r="P272" s="8">
        <v>2718.58</v>
      </c>
      <c r="Q272" s="8">
        <v>160396.29</v>
      </c>
      <c r="R272" s="8">
        <v>29128.1</v>
      </c>
    </row>
    <row r="273">
      <c r="A273" s="6" t="s">
        <v>55</v>
      </c>
      <c r="B273" s="6" t="s">
        <v>79</v>
      </c>
      <c r="C273" s="6"/>
      <c r="D273" s="6" t="s">
        <v>33</v>
      </c>
      <c r="E273" s="7">
        <v>63.0</v>
      </c>
      <c r="F273" s="8">
        <v>1690084.83</v>
      </c>
      <c r="G273" s="8">
        <v>26826.74</v>
      </c>
      <c r="H273" s="8">
        <v>46973.12</v>
      </c>
      <c r="I273" s="8">
        <v>745.61</v>
      </c>
      <c r="J273" s="8">
        <v>72.0</v>
      </c>
      <c r="K273" s="9">
        <v>0.0804</v>
      </c>
      <c r="L273" s="7">
        <v>1.48</v>
      </c>
      <c r="M273" s="9">
        <v>0.002</v>
      </c>
      <c r="N273" s="9">
        <v>0.002</v>
      </c>
      <c r="O273" s="7">
        <v>0.0</v>
      </c>
      <c r="P273" s="8">
        <v>2104.73</v>
      </c>
      <c r="Q273" s="8">
        <v>132598.13</v>
      </c>
      <c r="R273" s="8">
        <v>38279.44</v>
      </c>
    </row>
    <row r="274">
      <c r="A274" s="6" t="s">
        <v>32</v>
      </c>
      <c r="B274" s="6" t="s">
        <v>79</v>
      </c>
      <c r="C274" s="6"/>
      <c r="D274" s="6" t="s">
        <v>33</v>
      </c>
      <c r="E274" s="7">
        <v>63.0</v>
      </c>
      <c r="F274" s="8">
        <v>1627189.9</v>
      </c>
      <c r="G274" s="8">
        <v>25828.41</v>
      </c>
      <c r="H274" s="8">
        <v>55427.02</v>
      </c>
      <c r="I274" s="8">
        <v>879.79</v>
      </c>
      <c r="J274" s="8">
        <v>69.52</v>
      </c>
      <c r="K274" s="9">
        <v>0.1054</v>
      </c>
      <c r="L274" s="7">
        <v>2.67</v>
      </c>
      <c r="M274" s="9">
        <v>0.002</v>
      </c>
      <c r="N274" s="9">
        <v>0.002</v>
      </c>
      <c r="O274" s="7">
        <v>0.0</v>
      </c>
      <c r="P274" s="8">
        <v>1756.41</v>
      </c>
      <c r="Q274" s="8">
        <v>110654.02</v>
      </c>
      <c r="R274" s="8">
        <v>3062.38</v>
      </c>
    </row>
    <row r="275">
      <c r="A275" s="6" t="s">
        <v>40</v>
      </c>
      <c r="B275" s="6" t="s">
        <v>79</v>
      </c>
      <c r="C275" s="6"/>
      <c r="D275" s="6" t="s">
        <v>20</v>
      </c>
      <c r="E275" s="7">
        <v>46.0</v>
      </c>
      <c r="F275" s="8">
        <v>1528984.75</v>
      </c>
      <c r="G275" s="8">
        <v>33238.8</v>
      </c>
      <c r="H275" s="8">
        <v>49665.38</v>
      </c>
      <c r="I275" s="8">
        <v>1079.68</v>
      </c>
      <c r="J275" s="8">
        <v>71.61</v>
      </c>
      <c r="K275" s="9">
        <v>0.0923</v>
      </c>
      <c r="L275" s="7">
        <v>1.79</v>
      </c>
      <c r="M275" s="9">
        <v>0.002</v>
      </c>
      <c r="N275" s="9">
        <v>0.001</v>
      </c>
      <c r="O275" s="7">
        <v>0.0</v>
      </c>
      <c r="P275" s="8">
        <v>2483.07</v>
      </c>
      <c r="Q275" s="8">
        <v>114221.38</v>
      </c>
      <c r="R275" s="8">
        <v>11956.89</v>
      </c>
    </row>
    <row r="276">
      <c r="A276" s="6" t="s">
        <v>18</v>
      </c>
      <c r="B276" s="6" t="s">
        <v>79</v>
      </c>
      <c r="C276" s="6"/>
      <c r="D276" s="6" t="s">
        <v>20</v>
      </c>
      <c r="E276" s="7">
        <v>56.0</v>
      </c>
      <c r="F276" s="8">
        <v>1514011.11</v>
      </c>
      <c r="G276" s="8">
        <v>27035.91</v>
      </c>
      <c r="H276" s="8">
        <v>41438.57</v>
      </c>
      <c r="I276" s="8">
        <v>739.97</v>
      </c>
      <c r="J276" s="8">
        <v>71.3</v>
      </c>
      <c r="K276" s="9">
        <v>0.1268</v>
      </c>
      <c r="L276" s="7">
        <v>1.54</v>
      </c>
      <c r="M276" s="9">
        <v>0.002</v>
      </c>
      <c r="N276" s="9">
        <v>0.002</v>
      </c>
      <c r="O276" s="7">
        <v>0.0</v>
      </c>
      <c r="P276" s="8">
        <v>2239.54</v>
      </c>
      <c r="Q276" s="8">
        <v>125414.2</v>
      </c>
      <c r="R276" s="8">
        <v>699.12</v>
      </c>
    </row>
    <row r="277">
      <c r="A277" s="6" t="s">
        <v>51</v>
      </c>
      <c r="B277" s="6" t="s">
        <v>79</v>
      </c>
      <c r="C277" s="6"/>
      <c r="D277" s="6" t="s">
        <v>31</v>
      </c>
      <c r="E277" s="7">
        <v>62.0</v>
      </c>
      <c r="F277" s="8">
        <v>1388680.56</v>
      </c>
      <c r="G277" s="8">
        <v>22398.07</v>
      </c>
      <c r="H277" s="8">
        <v>50341.81</v>
      </c>
      <c r="I277" s="8">
        <v>811.96</v>
      </c>
      <c r="J277" s="8">
        <v>70.74</v>
      </c>
      <c r="K277" s="9">
        <v>0.1236</v>
      </c>
      <c r="L277" s="7">
        <v>1.44</v>
      </c>
      <c r="M277" s="9">
        <v>0.002</v>
      </c>
      <c r="N277" s="9">
        <v>0.002</v>
      </c>
      <c r="O277" s="7">
        <v>0.0</v>
      </c>
      <c r="P277" s="8">
        <v>1711.76</v>
      </c>
      <c r="Q277" s="8">
        <v>106128.81</v>
      </c>
      <c r="R277" s="8">
        <v>1105.58</v>
      </c>
    </row>
    <row r="278">
      <c r="A278" s="6" t="s">
        <v>53</v>
      </c>
      <c r="B278" s="6" t="s">
        <v>79</v>
      </c>
      <c r="C278" s="6"/>
      <c r="D278" s="6" t="s">
        <v>49</v>
      </c>
      <c r="E278" s="7">
        <v>59.0</v>
      </c>
      <c r="F278" s="8">
        <v>1311501.04</v>
      </c>
      <c r="G278" s="8">
        <v>22228.83</v>
      </c>
      <c r="H278" s="8">
        <v>37330.2</v>
      </c>
      <c r="I278" s="8">
        <v>632.72</v>
      </c>
      <c r="J278" s="8">
        <v>68.39</v>
      </c>
      <c r="K278" s="9">
        <v>0.085</v>
      </c>
      <c r="L278" s="7">
        <v>3.13</v>
      </c>
      <c r="M278" s="9">
        <v>0.002</v>
      </c>
      <c r="N278" s="9">
        <v>0.002</v>
      </c>
      <c r="O278" s="7">
        <v>0.0</v>
      </c>
      <c r="P278" s="8">
        <v>2133.34</v>
      </c>
      <c r="Q278" s="8">
        <v>125867.2</v>
      </c>
      <c r="R278" s="8">
        <v>104551.79</v>
      </c>
    </row>
    <row r="279">
      <c r="A279" s="6" t="s">
        <v>43</v>
      </c>
      <c r="B279" s="6" t="s">
        <v>79</v>
      </c>
      <c r="C279" s="6"/>
      <c r="D279" s="6" t="s">
        <v>27</v>
      </c>
      <c r="E279" s="7">
        <v>53.0</v>
      </c>
      <c r="F279" s="8">
        <v>1272351.48</v>
      </c>
      <c r="G279" s="8">
        <v>24006.63</v>
      </c>
      <c r="H279" s="8">
        <v>49785.67</v>
      </c>
      <c r="I279" s="8">
        <v>939.35</v>
      </c>
      <c r="J279" s="8">
        <v>71.94</v>
      </c>
      <c r="K279" s="9">
        <v>0.136</v>
      </c>
      <c r="L279" s="7">
        <v>2.6</v>
      </c>
      <c r="M279" s="9">
        <v>0.002</v>
      </c>
      <c r="N279" s="9">
        <v>0.002</v>
      </c>
      <c r="O279" s="7">
        <v>0.0</v>
      </c>
      <c r="P279" s="8">
        <v>2923.39</v>
      </c>
      <c r="Q279" s="8">
        <v>154939.67</v>
      </c>
      <c r="R279" s="8">
        <v>34368.46</v>
      </c>
    </row>
    <row r="280">
      <c r="A280" s="6" t="s">
        <v>24</v>
      </c>
      <c r="B280" s="6" t="s">
        <v>79</v>
      </c>
      <c r="C280" s="6"/>
      <c r="D280" s="6" t="s">
        <v>20</v>
      </c>
      <c r="E280" s="7">
        <v>56.0</v>
      </c>
      <c r="F280" s="8">
        <v>1219568.88</v>
      </c>
      <c r="G280" s="8">
        <v>21778.02</v>
      </c>
      <c r="H280" s="8">
        <v>29450.6</v>
      </c>
      <c r="I280" s="8">
        <v>525.9</v>
      </c>
      <c r="J280" s="8">
        <v>67.07</v>
      </c>
      <c r="K280" s="9">
        <v>0.0972</v>
      </c>
      <c r="L280" s="7">
        <v>2.63</v>
      </c>
      <c r="M280" s="9">
        <v>0.002</v>
      </c>
      <c r="N280" s="9">
        <v>0.002</v>
      </c>
      <c r="O280" s="7">
        <v>0.0</v>
      </c>
      <c r="P280" s="8">
        <v>1894.82</v>
      </c>
      <c r="Q280" s="8">
        <v>106110.1</v>
      </c>
      <c r="R280" s="8">
        <v>1192.87</v>
      </c>
    </row>
    <row r="281">
      <c r="A281" s="6" t="s">
        <v>47</v>
      </c>
      <c r="B281" s="6" t="s">
        <v>79</v>
      </c>
      <c r="C281" s="6"/>
      <c r="D281" s="6" t="s">
        <v>20</v>
      </c>
      <c r="E281" s="7">
        <v>43.0</v>
      </c>
      <c r="F281" s="8">
        <v>1214543.07</v>
      </c>
      <c r="G281" s="8">
        <v>28245.19</v>
      </c>
      <c r="H281" s="8">
        <v>43593.18</v>
      </c>
      <c r="I281" s="8">
        <v>1013.79</v>
      </c>
      <c r="J281" s="8">
        <v>70.67</v>
      </c>
      <c r="K281" s="9">
        <v>0.1001</v>
      </c>
      <c r="L281" s="7">
        <v>1.31</v>
      </c>
      <c r="M281" s="9">
        <v>0.001</v>
      </c>
      <c r="N281" s="9">
        <v>0.001</v>
      </c>
      <c r="O281" s="7">
        <v>0.0</v>
      </c>
      <c r="P281" s="8">
        <v>2895.47</v>
      </c>
      <c r="Q281" s="8">
        <v>124505.18</v>
      </c>
      <c r="R281" s="8">
        <v>37660.7</v>
      </c>
    </row>
    <row r="282">
      <c r="A282" s="6" t="s">
        <v>57</v>
      </c>
      <c r="B282" s="6" t="s">
        <v>79</v>
      </c>
      <c r="C282" s="6"/>
      <c r="D282" s="6" t="s">
        <v>33</v>
      </c>
      <c r="E282" s="7">
        <v>45.0</v>
      </c>
      <c r="F282" s="8">
        <v>1180517.56</v>
      </c>
      <c r="G282" s="8">
        <v>26233.72</v>
      </c>
      <c r="H282" s="8">
        <v>41584.09</v>
      </c>
      <c r="I282" s="8">
        <v>924.09</v>
      </c>
      <c r="J282" s="8">
        <v>71.27</v>
      </c>
      <c r="K282" s="9">
        <v>0.1186</v>
      </c>
      <c r="L282" s="7">
        <v>2.6</v>
      </c>
      <c r="M282" s="9">
        <v>0.002</v>
      </c>
      <c r="N282" s="9">
        <v>0.001</v>
      </c>
      <c r="O282" s="7">
        <v>0.0</v>
      </c>
      <c r="P282" s="8">
        <v>2241.11</v>
      </c>
      <c r="Q282" s="8">
        <v>100850.09</v>
      </c>
      <c r="R282" s="8">
        <v>8064.12</v>
      </c>
    </row>
    <row r="283">
      <c r="A283" s="6" t="s">
        <v>45</v>
      </c>
      <c r="B283" s="6" t="s">
        <v>79</v>
      </c>
      <c r="C283" s="6"/>
      <c r="D283" s="6" t="s">
        <v>27</v>
      </c>
      <c r="E283" s="7">
        <v>48.0</v>
      </c>
      <c r="F283" s="8">
        <v>1159676.14</v>
      </c>
      <c r="G283" s="8">
        <v>24159.92</v>
      </c>
      <c r="H283" s="8">
        <v>47046.35</v>
      </c>
      <c r="I283" s="8">
        <v>980.13</v>
      </c>
      <c r="J283" s="8">
        <v>71.06</v>
      </c>
      <c r="K283" s="9">
        <v>0.0933</v>
      </c>
      <c r="L283" s="7">
        <v>1.7</v>
      </c>
      <c r="M283" s="9">
        <v>0.002</v>
      </c>
      <c r="N283" s="9">
        <v>0.001</v>
      </c>
      <c r="O283" s="7">
        <v>0.0</v>
      </c>
      <c r="P283" s="8">
        <v>2457.46</v>
      </c>
      <c r="Q283" s="8">
        <v>117958.3</v>
      </c>
      <c r="R283" s="8">
        <v>35985.81</v>
      </c>
    </row>
    <row r="284">
      <c r="A284" s="6" t="s">
        <v>38</v>
      </c>
      <c r="B284" s="6" t="s">
        <v>79</v>
      </c>
      <c r="C284" s="6"/>
      <c r="D284" s="6" t="s">
        <v>33</v>
      </c>
      <c r="E284" s="7">
        <v>44.0</v>
      </c>
      <c r="F284" s="8">
        <v>1150874.94</v>
      </c>
      <c r="G284" s="8">
        <v>26156.25</v>
      </c>
      <c r="H284" s="8">
        <v>36578.91</v>
      </c>
      <c r="I284" s="8">
        <v>831.34</v>
      </c>
      <c r="J284" s="8">
        <v>70.3</v>
      </c>
      <c r="K284" s="9">
        <v>0.0917</v>
      </c>
      <c r="L284" s="7">
        <v>2.6</v>
      </c>
      <c r="M284" s="9">
        <v>0.002</v>
      </c>
      <c r="N284" s="9">
        <v>0.001</v>
      </c>
      <c r="O284" s="7">
        <v>0.0</v>
      </c>
      <c r="P284" s="8">
        <v>2332.63</v>
      </c>
      <c r="Q284" s="8">
        <v>102635.91</v>
      </c>
      <c r="R284" s="8">
        <v>13732.68</v>
      </c>
    </row>
    <row r="285">
      <c r="A285" s="6" t="s">
        <v>21</v>
      </c>
      <c r="B285" s="6" t="s">
        <v>79</v>
      </c>
      <c r="C285" s="6"/>
      <c r="D285" s="6" t="s">
        <v>20</v>
      </c>
      <c r="E285" s="7">
        <v>29.0</v>
      </c>
      <c r="F285" s="8">
        <v>987701.68</v>
      </c>
      <c r="G285" s="8">
        <v>34058.68</v>
      </c>
      <c r="H285" s="8">
        <v>29004.87</v>
      </c>
      <c r="I285" s="8">
        <v>1000.17</v>
      </c>
      <c r="J285" s="8">
        <v>71.69</v>
      </c>
      <c r="K285" s="9">
        <v>0.0918</v>
      </c>
      <c r="L285" s="7">
        <v>4.12</v>
      </c>
      <c r="M285" s="9">
        <v>0.001</v>
      </c>
      <c r="N285" s="9">
        <v>0.001</v>
      </c>
      <c r="O285" s="7">
        <v>0.0</v>
      </c>
      <c r="P285" s="8">
        <v>2691.0</v>
      </c>
      <c r="Q285" s="8">
        <v>78038.87</v>
      </c>
      <c r="R285" s="8">
        <v>102635.91</v>
      </c>
    </row>
    <row r="286">
      <c r="A286" s="6" t="s">
        <v>46</v>
      </c>
      <c r="B286" s="6" t="s">
        <v>79</v>
      </c>
      <c r="C286" s="6"/>
      <c r="D286" s="6" t="s">
        <v>31</v>
      </c>
      <c r="E286" s="7">
        <v>39.0</v>
      </c>
      <c r="F286" s="8">
        <v>860271.53</v>
      </c>
      <c r="G286" s="8">
        <v>22058.24</v>
      </c>
      <c r="H286" s="8">
        <v>24401.28</v>
      </c>
      <c r="I286" s="8">
        <v>625.67</v>
      </c>
      <c r="J286" s="8">
        <v>68.46</v>
      </c>
      <c r="K286" s="9">
        <v>0.1193</v>
      </c>
      <c r="L286" s="7">
        <v>1.91</v>
      </c>
      <c r="M286" s="9">
        <v>0.001</v>
      </c>
      <c r="N286" s="9">
        <v>0.001</v>
      </c>
      <c r="O286" s="7">
        <v>0.0</v>
      </c>
      <c r="P286" s="8">
        <v>1564.4</v>
      </c>
      <c r="Q286" s="8">
        <v>61011.6</v>
      </c>
      <c r="R286" s="8">
        <v>10452.46</v>
      </c>
    </row>
    <row r="287">
      <c r="A287" s="6" t="s">
        <v>52</v>
      </c>
      <c r="B287" s="6" t="s">
        <v>79</v>
      </c>
      <c r="C287" s="6"/>
      <c r="D287" s="6" t="s">
        <v>20</v>
      </c>
      <c r="E287" s="7">
        <v>35.0</v>
      </c>
      <c r="F287" s="8">
        <v>826924.86</v>
      </c>
      <c r="G287" s="8">
        <v>23626.42</v>
      </c>
      <c r="H287" s="8">
        <v>26154.49</v>
      </c>
      <c r="I287" s="8">
        <v>747.27</v>
      </c>
      <c r="J287" s="8">
        <v>67.71</v>
      </c>
      <c r="K287" s="9">
        <v>0.1126</v>
      </c>
      <c r="L287" s="7">
        <v>1.48</v>
      </c>
      <c r="M287" s="9">
        <v>0.001</v>
      </c>
      <c r="N287" s="9">
        <v>0.001</v>
      </c>
      <c r="O287" s="7">
        <v>0.0</v>
      </c>
      <c r="P287" s="8">
        <v>1424.56</v>
      </c>
      <c r="Q287" s="8">
        <v>49859.49</v>
      </c>
      <c r="R287" s="8">
        <v>4407.58</v>
      </c>
    </row>
    <row r="288">
      <c r="A288" s="6" t="s">
        <v>58</v>
      </c>
      <c r="B288" s="6" t="s">
        <v>79</v>
      </c>
      <c r="C288" s="6"/>
      <c r="D288" s="6" t="s">
        <v>20</v>
      </c>
      <c r="E288" s="7">
        <v>33.0</v>
      </c>
      <c r="F288" s="8">
        <v>776116.21</v>
      </c>
      <c r="G288" s="8">
        <v>23518.67</v>
      </c>
      <c r="H288" s="8">
        <v>18846.83</v>
      </c>
      <c r="I288" s="8">
        <v>571.12</v>
      </c>
      <c r="J288" s="8">
        <v>67.09</v>
      </c>
      <c r="K288" s="9">
        <v>0.0763</v>
      </c>
      <c r="L288" s="7">
        <v>0.92</v>
      </c>
      <c r="M288" s="9">
        <v>0.001</v>
      </c>
      <c r="N288" s="9">
        <v>0.001</v>
      </c>
      <c r="O288" s="7">
        <v>0.0</v>
      </c>
      <c r="P288" s="8">
        <v>1619.9</v>
      </c>
      <c r="Q288" s="8">
        <v>53456.79</v>
      </c>
      <c r="R288" s="8">
        <v>26719.55</v>
      </c>
    </row>
    <row r="289">
      <c r="A289" s="6" t="s">
        <v>48</v>
      </c>
      <c r="B289" s="6" t="s">
        <v>79</v>
      </c>
      <c r="C289" s="6"/>
      <c r="D289" s="6" t="s">
        <v>49</v>
      </c>
      <c r="E289" s="7">
        <v>28.0</v>
      </c>
      <c r="F289" s="8">
        <v>682403.83</v>
      </c>
      <c r="G289" s="8">
        <v>24371.57</v>
      </c>
      <c r="H289" s="8">
        <v>19683.29</v>
      </c>
      <c r="I289" s="8">
        <v>702.97</v>
      </c>
      <c r="J289" s="8">
        <v>68.89</v>
      </c>
      <c r="K289" s="9">
        <v>0.0988</v>
      </c>
      <c r="L289" s="7">
        <v>3.23</v>
      </c>
      <c r="M289" s="9">
        <v>0.001</v>
      </c>
      <c r="N289" s="9">
        <v>0.001</v>
      </c>
      <c r="O289" s="7">
        <v>0.0</v>
      </c>
      <c r="P289" s="8">
        <v>1330.02</v>
      </c>
      <c r="Q289" s="8">
        <v>37240.49</v>
      </c>
      <c r="R289" s="8">
        <v>117958.3</v>
      </c>
    </row>
    <row r="290">
      <c r="A290" s="6" t="s">
        <v>39</v>
      </c>
      <c r="B290" s="6" t="s">
        <v>79</v>
      </c>
      <c r="C290" s="6"/>
      <c r="D290" s="6" t="s">
        <v>20</v>
      </c>
      <c r="E290" s="7">
        <v>18.0</v>
      </c>
      <c r="F290" s="8">
        <v>638032.17</v>
      </c>
      <c r="G290" s="8">
        <v>35446.23</v>
      </c>
      <c r="H290" s="8">
        <v>19436.44</v>
      </c>
      <c r="I290" s="8">
        <v>1079.8</v>
      </c>
      <c r="J290" s="8">
        <v>69.33</v>
      </c>
      <c r="K290" s="9">
        <v>0.0927</v>
      </c>
      <c r="L290" s="7">
        <v>1.23</v>
      </c>
      <c r="M290" s="9">
        <v>0.001</v>
      </c>
      <c r="N290" s="9">
        <v>0.001</v>
      </c>
      <c r="O290" s="7">
        <v>0.0</v>
      </c>
      <c r="P290" s="8">
        <v>2527.3</v>
      </c>
      <c r="Q290" s="8">
        <v>45491.44</v>
      </c>
      <c r="R290" s="8">
        <v>7502.0</v>
      </c>
    </row>
    <row r="291">
      <c r="A291" s="6" t="s">
        <v>42</v>
      </c>
      <c r="B291" s="6" t="s">
        <v>79</v>
      </c>
      <c r="C291" s="6"/>
      <c r="D291" s="6" t="s">
        <v>20</v>
      </c>
      <c r="E291" s="7">
        <v>20.0</v>
      </c>
      <c r="F291" s="8">
        <v>613173.81</v>
      </c>
      <c r="G291" s="8">
        <v>30658.69</v>
      </c>
      <c r="H291" s="8">
        <v>23031.04</v>
      </c>
      <c r="I291" s="8">
        <v>1151.55</v>
      </c>
      <c r="J291" s="8">
        <v>71.85</v>
      </c>
      <c r="K291" s="9">
        <v>0.1269</v>
      </c>
      <c r="L291" s="7">
        <v>1.38</v>
      </c>
      <c r="M291" s="9">
        <v>0.001</v>
      </c>
      <c r="N291" s="9">
        <v>0.001</v>
      </c>
      <c r="O291" s="7">
        <v>0.0</v>
      </c>
      <c r="P291" s="8">
        <v>2568.75</v>
      </c>
      <c r="Q291" s="8">
        <v>51375.04</v>
      </c>
      <c r="R291" s="8">
        <v>125330.66</v>
      </c>
    </row>
    <row r="292">
      <c r="A292" s="6" t="s">
        <v>56</v>
      </c>
      <c r="B292" s="6" t="s">
        <v>79</v>
      </c>
      <c r="C292" s="6"/>
      <c r="D292" s="6" t="s">
        <v>27</v>
      </c>
      <c r="E292" s="7">
        <v>24.0</v>
      </c>
      <c r="F292" s="8">
        <v>586485.99</v>
      </c>
      <c r="G292" s="8">
        <v>24436.92</v>
      </c>
      <c r="H292" s="8">
        <v>15455.54</v>
      </c>
      <c r="I292" s="8">
        <v>643.98</v>
      </c>
      <c r="J292" s="8">
        <v>67.75</v>
      </c>
      <c r="K292" s="9">
        <v>0.0935</v>
      </c>
      <c r="L292" s="7">
        <v>1.57</v>
      </c>
      <c r="M292" s="9">
        <v>0.001</v>
      </c>
      <c r="N292" s="9">
        <v>0.001</v>
      </c>
      <c r="O292" s="7">
        <v>0.0</v>
      </c>
      <c r="P292" s="8">
        <v>2496.27</v>
      </c>
      <c r="Q292" s="8">
        <v>59910.54</v>
      </c>
      <c r="R292" s="8">
        <v>13706.0</v>
      </c>
    </row>
    <row r="293">
      <c r="A293" s="6" t="s">
        <v>53</v>
      </c>
      <c r="B293" s="6" t="s">
        <v>79</v>
      </c>
      <c r="C293" s="6"/>
      <c r="D293" s="6" t="s">
        <v>49</v>
      </c>
      <c r="E293" s="7">
        <v>26.0</v>
      </c>
      <c r="F293" s="8">
        <v>575988.69</v>
      </c>
      <c r="G293" s="8">
        <v>22153.41</v>
      </c>
      <c r="H293" s="8">
        <v>16808.89</v>
      </c>
      <c r="I293" s="8">
        <v>646.5</v>
      </c>
      <c r="J293" s="8">
        <v>67.62</v>
      </c>
      <c r="K293" s="9">
        <v>0.1075</v>
      </c>
      <c r="L293" s="7">
        <v>0.96</v>
      </c>
      <c r="M293" s="9">
        <v>0.001</v>
      </c>
      <c r="N293" s="9">
        <v>0.001</v>
      </c>
      <c r="O293" s="7">
        <v>0.0</v>
      </c>
      <c r="P293" s="8">
        <v>1730.42</v>
      </c>
      <c r="Q293" s="8">
        <v>44990.89</v>
      </c>
      <c r="R293" s="8">
        <v>37240.49</v>
      </c>
    </row>
    <row r="294">
      <c r="A294" s="6" t="s">
        <v>59</v>
      </c>
      <c r="B294" s="6" t="s">
        <v>79</v>
      </c>
      <c r="C294" s="6"/>
      <c r="D294" s="6" t="s">
        <v>20</v>
      </c>
      <c r="E294" s="7">
        <v>21.0</v>
      </c>
      <c r="F294" s="8">
        <v>538591.49</v>
      </c>
      <c r="G294" s="8">
        <v>25647.21</v>
      </c>
      <c r="H294" s="8">
        <v>16278.72</v>
      </c>
      <c r="I294" s="8">
        <v>775.18</v>
      </c>
      <c r="J294" s="8">
        <v>72.71</v>
      </c>
      <c r="K294" s="9">
        <v>0.1135</v>
      </c>
      <c r="L294" s="7">
        <v>1.47</v>
      </c>
      <c r="M294" s="9">
        <v>0.001</v>
      </c>
      <c r="N294" s="9">
        <v>0.001</v>
      </c>
      <c r="O294" s="7">
        <v>0.0</v>
      </c>
      <c r="P294" s="8">
        <v>2084.51</v>
      </c>
      <c r="Q294" s="8">
        <v>43774.72</v>
      </c>
      <c r="R294" s="8">
        <v>2951.8</v>
      </c>
    </row>
    <row r="295">
      <c r="A295" s="6" t="s">
        <v>25</v>
      </c>
      <c r="B295" s="6" t="s">
        <v>79</v>
      </c>
      <c r="C295" s="6"/>
      <c r="D295" s="6" t="s">
        <v>27</v>
      </c>
      <c r="E295" s="7">
        <v>21.0</v>
      </c>
      <c r="F295" s="8">
        <v>498226.67</v>
      </c>
      <c r="G295" s="8">
        <v>23725.08</v>
      </c>
      <c r="H295" s="8">
        <v>19041.56</v>
      </c>
      <c r="I295" s="8">
        <v>906.74</v>
      </c>
      <c r="J295" s="8">
        <v>68.14</v>
      </c>
      <c r="K295" s="9">
        <v>0.0986</v>
      </c>
      <c r="L295" s="7">
        <v>1.71</v>
      </c>
      <c r="M295" s="9">
        <v>0.001</v>
      </c>
      <c r="N295" s="9">
        <v>0.001</v>
      </c>
      <c r="O295" s="7">
        <v>0.0</v>
      </c>
      <c r="P295" s="8">
        <v>1942.98</v>
      </c>
      <c r="Q295" s="8">
        <v>40802.56</v>
      </c>
      <c r="R295" s="8">
        <v>154480.21</v>
      </c>
    </row>
    <row r="296">
      <c r="A296" s="6" t="s">
        <v>54</v>
      </c>
      <c r="B296" s="6" t="s">
        <v>79</v>
      </c>
      <c r="C296" s="6"/>
      <c r="D296" s="6" t="s">
        <v>20</v>
      </c>
      <c r="E296" s="7">
        <v>18.0</v>
      </c>
      <c r="F296" s="8">
        <v>484012.36</v>
      </c>
      <c r="G296" s="8">
        <v>26889.58</v>
      </c>
      <c r="H296" s="8">
        <v>12590.64</v>
      </c>
      <c r="I296" s="8">
        <v>699.48</v>
      </c>
      <c r="J296" s="8">
        <v>72.0</v>
      </c>
      <c r="K296" s="9">
        <v>0.1124</v>
      </c>
      <c r="L296" s="7">
        <v>2.53</v>
      </c>
      <c r="M296" s="9">
        <v>0.001</v>
      </c>
      <c r="N296" s="9">
        <v>0.001</v>
      </c>
      <c r="O296" s="7">
        <v>0.0</v>
      </c>
      <c r="P296" s="8">
        <v>2663.09</v>
      </c>
      <c r="Q296" s="8">
        <v>47935.64</v>
      </c>
      <c r="R296" s="8">
        <v>1113.34</v>
      </c>
    </row>
    <row r="297">
      <c r="A297" s="6" t="s">
        <v>23</v>
      </c>
      <c r="B297" s="6" t="s">
        <v>79</v>
      </c>
      <c r="C297" s="6"/>
      <c r="D297" s="6" t="s">
        <v>20</v>
      </c>
      <c r="E297" s="7">
        <v>23.0</v>
      </c>
      <c r="F297" s="8">
        <v>481854.3</v>
      </c>
      <c r="G297" s="8">
        <v>20950.19</v>
      </c>
      <c r="H297" s="8">
        <v>14246.83</v>
      </c>
      <c r="I297" s="8">
        <v>619.43</v>
      </c>
      <c r="J297" s="8">
        <v>70.04</v>
      </c>
      <c r="K297" s="9">
        <v>0.1033</v>
      </c>
      <c r="L297" s="7">
        <v>6.05</v>
      </c>
      <c r="M297" s="9">
        <v>0.001</v>
      </c>
      <c r="N297" s="9">
        <v>0.001</v>
      </c>
      <c r="O297" s="7">
        <v>0.0</v>
      </c>
      <c r="P297" s="8">
        <v>2128.3</v>
      </c>
      <c r="Q297" s="8">
        <v>48950.83</v>
      </c>
      <c r="R297" s="8">
        <v>6876.44</v>
      </c>
    </row>
    <row r="298">
      <c r="A298" s="6" t="s">
        <v>50</v>
      </c>
      <c r="B298" s="6" t="s">
        <v>79</v>
      </c>
      <c r="C298" s="6"/>
      <c r="D298" s="6" t="s">
        <v>20</v>
      </c>
      <c r="E298" s="7">
        <v>18.0</v>
      </c>
      <c r="F298" s="8">
        <v>412716.89</v>
      </c>
      <c r="G298" s="8">
        <v>22928.72</v>
      </c>
      <c r="H298" s="8">
        <v>11678.71</v>
      </c>
      <c r="I298" s="8">
        <v>648.82</v>
      </c>
      <c r="J298" s="8">
        <v>70.17</v>
      </c>
      <c r="K298" s="9">
        <v>0.1093</v>
      </c>
      <c r="L298" s="7">
        <v>2.33</v>
      </c>
      <c r="M298" s="9">
        <v>0.001</v>
      </c>
      <c r="N298" s="9">
        <v>0.001</v>
      </c>
      <c r="O298" s="7">
        <v>0.0</v>
      </c>
      <c r="P298" s="8">
        <v>2424.43</v>
      </c>
      <c r="Q298" s="8">
        <v>43639.71</v>
      </c>
      <c r="R298" s="8">
        <v>7502.0</v>
      </c>
    </row>
    <row r="299">
      <c r="A299" s="6" t="s">
        <v>44</v>
      </c>
      <c r="B299" s="6" t="s">
        <v>79</v>
      </c>
      <c r="C299" s="6"/>
      <c r="D299" s="6" t="s">
        <v>20</v>
      </c>
      <c r="E299" s="7">
        <v>14.0</v>
      </c>
      <c r="F299" s="8">
        <v>341300.1</v>
      </c>
      <c r="G299" s="8">
        <v>24378.58</v>
      </c>
      <c r="H299" s="8">
        <v>9197.69</v>
      </c>
      <c r="I299" s="8">
        <v>656.98</v>
      </c>
      <c r="J299" s="8">
        <v>72.64</v>
      </c>
      <c r="K299" s="9">
        <v>0.1263</v>
      </c>
      <c r="L299" s="7">
        <v>2.97</v>
      </c>
      <c r="M299" s="9">
        <v>0.001</v>
      </c>
      <c r="N299" s="9">
        <v>0.0</v>
      </c>
      <c r="O299" s="7">
        <v>0.0</v>
      </c>
      <c r="P299" s="8">
        <v>1770.84</v>
      </c>
      <c r="Q299" s="8">
        <v>24791.69</v>
      </c>
      <c r="R299" s="8">
        <v>332662.92</v>
      </c>
    </row>
    <row r="300">
      <c r="A300" s="6" t="s">
        <v>60</v>
      </c>
      <c r="B300" s="6" t="s">
        <v>79</v>
      </c>
      <c r="C300" s="6"/>
      <c r="D300" s="6" t="s">
        <v>20</v>
      </c>
      <c r="E300" s="7">
        <v>5.0</v>
      </c>
      <c r="F300" s="8">
        <v>76523.62</v>
      </c>
      <c r="G300" s="8">
        <v>15304.72</v>
      </c>
      <c r="H300" s="8">
        <v>2346.43</v>
      </c>
      <c r="I300" s="8">
        <v>469.29</v>
      </c>
      <c r="J300" s="8">
        <v>72.6</v>
      </c>
      <c r="K300" s="9">
        <v>0.1074</v>
      </c>
      <c r="L300" s="7">
        <v>4.33</v>
      </c>
      <c r="M300" s="9">
        <v>0.0</v>
      </c>
      <c r="N300" s="9">
        <v>0.0</v>
      </c>
      <c r="O300" s="7">
        <v>0.0</v>
      </c>
      <c r="P300" s="8">
        <v>926.49</v>
      </c>
      <c r="Q300" s="8">
        <v>4632.43</v>
      </c>
      <c r="R300" s="8">
        <v>267213.25</v>
      </c>
    </row>
    <row r="301">
      <c r="A301" s="6" t="s">
        <v>45</v>
      </c>
      <c r="B301" s="6" t="s">
        <v>80</v>
      </c>
      <c r="C301" s="6"/>
      <c r="D301" s="6" t="s">
        <v>27</v>
      </c>
      <c r="E301" s="7">
        <v>91.0</v>
      </c>
      <c r="F301" s="8">
        <v>41879.85</v>
      </c>
      <c r="G301" s="8">
        <v>460.22</v>
      </c>
      <c r="H301" s="8">
        <v>649.75</v>
      </c>
      <c r="I301" s="8">
        <v>216.58</v>
      </c>
      <c r="J301" s="8">
        <v>2.56</v>
      </c>
      <c r="K301" s="9">
        <v>0.018</v>
      </c>
      <c r="L301" s="7">
        <v>0.33</v>
      </c>
      <c r="M301" s="9">
        <v>0.0</v>
      </c>
      <c r="N301" s="9">
        <v>0.003</v>
      </c>
      <c r="O301" s="7">
        <v>0.0</v>
      </c>
      <c r="P301" s="8">
        <v>22.22</v>
      </c>
      <c r="Q301" s="8">
        <v>2021.7</v>
      </c>
      <c r="R301" s="8">
        <v>26224.19</v>
      </c>
    </row>
    <row r="302">
      <c r="A302" s="6" t="s">
        <v>36</v>
      </c>
      <c r="B302" s="6" t="s">
        <v>80</v>
      </c>
      <c r="C302" s="6"/>
      <c r="D302" s="6" t="s">
        <v>33</v>
      </c>
      <c r="E302" s="7">
        <v>294.0</v>
      </c>
      <c r="F302" s="8">
        <v>0.0</v>
      </c>
      <c r="G302" s="8">
        <v>0.0</v>
      </c>
      <c r="H302" s="8">
        <v>-80.0</v>
      </c>
      <c r="I302" s="8">
        <v>-80.0</v>
      </c>
      <c r="J302" s="8">
        <v>1.0</v>
      </c>
      <c r="K302" s="9">
        <v>0.0</v>
      </c>
      <c r="L302" s="7">
        <v>0.0</v>
      </c>
      <c r="M302" s="9">
        <v>0.0</v>
      </c>
      <c r="N302" s="9">
        <v>0.008</v>
      </c>
      <c r="O302" s="7">
        <v>0.0</v>
      </c>
      <c r="P302" s="8">
        <v>200.82</v>
      </c>
      <c r="Q302" s="8">
        <v>59041.0</v>
      </c>
      <c r="R302" s="8">
        <v>42358.95</v>
      </c>
    </row>
    <row r="303">
      <c r="A303" s="6" t="s">
        <v>32</v>
      </c>
      <c r="B303" s="6" t="s">
        <v>81</v>
      </c>
      <c r="C303" s="6"/>
      <c r="D303" s="6" t="s">
        <v>33</v>
      </c>
      <c r="E303" s="7">
        <v>242.0</v>
      </c>
      <c r="F303" s="8">
        <v>6804928.17</v>
      </c>
      <c r="G303" s="8">
        <v>27662.31</v>
      </c>
      <c r="H303" s="8">
        <v>172432.85</v>
      </c>
      <c r="I303" s="8">
        <v>712.53</v>
      </c>
      <c r="J303" s="8">
        <v>69.94</v>
      </c>
      <c r="K303" s="9">
        <v>0.1261</v>
      </c>
      <c r="L303" s="7">
        <v>4.04</v>
      </c>
      <c r="M303" s="9">
        <v>0.008</v>
      </c>
      <c r="N303" s="9">
        <v>0.007</v>
      </c>
      <c r="O303" s="7">
        <v>4.0</v>
      </c>
      <c r="P303" s="8">
        <v>1562.87</v>
      </c>
      <c r="Q303" s="8">
        <v>384466.9</v>
      </c>
      <c r="R303" s="8">
        <v>68416.82</v>
      </c>
    </row>
    <row r="304">
      <c r="A304" s="6" t="s">
        <v>39</v>
      </c>
      <c r="B304" s="6" t="s">
        <v>81</v>
      </c>
      <c r="C304" s="6"/>
      <c r="D304" s="6" t="s">
        <v>20</v>
      </c>
      <c r="E304" s="7">
        <v>181.0</v>
      </c>
      <c r="F304" s="8">
        <v>6482741.6</v>
      </c>
      <c r="G304" s="8">
        <v>35816.25</v>
      </c>
      <c r="H304" s="8">
        <v>133713.68</v>
      </c>
      <c r="I304" s="8">
        <v>738.75</v>
      </c>
      <c r="J304" s="8">
        <v>72.31</v>
      </c>
      <c r="K304" s="9">
        <v>0.094</v>
      </c>
      <c r="L304" s="7">
        <v>1.03</v>
      </c>
      <c r="M304" s="9">
        <v>0.006</v>
      </c>
      <c r="N304" s="9">
        <v>0.005</v>
      </c>
      <c r="O304" s="7">
        <v>0.0</v>
      </c>
      <c r="P304" s="8">
        <v>1802.48</v>
      </c>
      <c r="Q304" s="8">
        <v>326248.82</v>
      </c>
      <c r="R304" s="8">
        <v>187613.62</v>
      </c>
    </row>
    <row r="305">
      <c r="A305" s="6" t="s">
        <v>21</v>
      </c>
      <c r="B305" s="6" t="s">
        <v>81</v>
      </c>
      <c r="C305" s="6"/>
      <c r="D305" s="6" t="s">
        <v>20</v>
      </c>
      <c r="E305" s="7">
        <v>128.0</v>
      </c>
      <c r="F305" s="8">
        <v>4048624.01</v>
      </c>
      <c r="G305" s="8">
        <v>31629.88</v>
      </c>
      <c r="H305" s="8">
        <v>119249.88</v>
      </c>
      <c r="I305" s="8">
        <v>931.64</v>
      </c>
      <c r="J305" s="8">
        <v>70.41</v>
      </c>
      <c r="K305" s="9">
        <v>0.1225</v>
      </c>
      <c r="L305" s="7">
        <v>4.86</v>
      </c>
      <c r="M305" s="9">
        <v>0.004</v>
      </c>
      <c r="N305" s="9">
        <v>0.004</v>
      </c>
      <c r="O305" s="7">
        <v>0.0</v>
      </c>
      <c r="P305" s="8">
        <v>2111.37</v>
      </c>
      <c r="Q305" s="8">
        <v>270254.88</v>
      </c>
      <c r="R305" s="8">
        <v>36008.23</v>
      </c>
    </row>
    <row r="306">
      <c r="A306" s="6" t="s">
        <v>40</v>
      </c>
      <c r="B306" s="6" t="s">
        <v>81</v>
      </c>
      <c r="C306" s="6"/>
      <c r="D306" s="6" t="s">
        <v>20</v>
      </c>
      <c r="E306" s="7">
        <v>81.0</v>
      </c>
      <c r="F306" s="8">
        <v>2922589.65</v>
      </c>
      <c r="G306" s="8">
        <v>36081.35</v>
      </c>
      <c r="H306" s="8">
        <v>75889.21</v>
      </c>
      <c r="I306" s="8">
        <v>936.9</v>
      </c>
      <c r="J306" s="8">
        <v>71.44</v>
      </c>
      <c r="K306" s="9">
        <v>0.1263</v>
      </c>
      <c r="L306" s="7">
        <v>5.13</v>
      </c>
      <c r="M306" s="9">
        <v>0.003</v>
      </c>
      <c r="N306" s="9">
        <v>0.002</v>
      </c>
      <c r="O306" s="7">
        <v>0.0</v>
      </c>
      <c r="P306" s="8">
        <v>1907.16</v>
      </c>
      <c r="Q306" s="8">
        <v>154480.21</v>
      </c>
      <c r="R306" s="8">
        <v>7788.87</v>
      </c>
    </row>
    <row r="307">
      <c r="A307" s="6" t="s">
        <v>23</v>
      </c>
      <c r="B307" s="6" t="s">
        <v>81</v>
      </c>
      <c r="C307" s="6"/>
      <c r="D307" s="6" t="s">
        <v>20</v>
      </c>
      <c r="E307" s="7">
        <v>37.0</v>
      </c>
      <c r="F307" s="8">
        <v>838384.42</v>
      </c>
      <c r="G307" s="8">
        <v>22659.04</v>
      </c>
      <c r="H307" s="8">
        <v>21808.89</v>
      </c>
      <c r="I307" s="8">
        <v>589.43</v>
      </c>
      <c r="J307" s="8">
        <v>71.35</v>
      </c>
      <c r="K307" s="9">
        <v>0.1702</v>
      </c>
      <c r="L307" s="7">
        <v>9.31</v>
      </c>
      <c r="M307" s="9">
        <v>0.001</v>
      </c>
      <c r="N307" s="9">
        <v>0.001</v>
      </c>
      <c r="O307" s="7">
        <v>0.0</v>
      </c>
      <c r="P307" s="8">
        <v>1881.46</v>
      </c>
      <c r="Q307" s="8">
        <v>69613.89</v>
      </c>
      <c r="R307" s="8">
        <v>38491.08</v>
      </c>
    </row>
    <row r="308">
      <c r="A308" s="6" t="s">
        <v>36</v>
      </c>
      <c r="B308" s="6" t="s">
        <v>82</v>
      </c>
      <c r="C308" s="6"/>
      <c r="D308" s="6" t="s">
        <v>33</v>
      </c>
      <c r="E308" s="7">
        <v>124.0</v>
      </c>
      <c r="F308" s="8">
        <v>3317388.79</v>
      </c>
      <c r="G308" s="8">
        <v>26753.14</v>
      </c>
      <c r="H308" s="8">
        <v>127085.86</v>
      </c>
      <c r="I308" s="8">
        <v>1024.89</v>
      </c>
      <c r="J308" s="8">
        <v>66.65</v>
      </c>
      <c r="K308" s="9">
        <v>0.0529</v>
      </c>
      <c r="L308" s="7">
        <v>1.76</v>
      </c>
      <c r="M308" s="9">
        <v>0.004</v>
      </c>
      <c r="N308" s="9">
        <v>0.004</v>
      </c>
      <c r="O308" s="7">
        <v>0.0</v>
      </c>
      <c r="P308" s="8">
        <v>2799.09</v>
      </c>
      <c r="Q308" s="8">
        <v>347087.61</v>
      </c>
      <c r="R308" s="8">
        <v>55866.69</v>
      </c>
    </row>
    <row r="309">
      <c r="A309" s="6" t="s">
        <v>38</v>
      </c>
      <c r="B309" s="6" t="s">
        <v>82</v>
      </c>
      <c r="C309" s="6"/>
      <c r="D309" s="6" t="s">
        <v>33</v>
      </c>
      <c r="E309" s="7">
        <v>46.0</v>
      </c>
      <c r="F309" s="8">
        <v>1038587.33</v>
      </c>
      <c r="G309" s="8">
        <v>22577.99</v>
      </c>
      <c r="H309" s="8">
        <v>38624.66</v>
      </c>
      <c r="I309" s="8">
        <v>839.67</v>
      </c>
      <c r="J309" s="8">
        <v>68.22</v>
      </c>
      <c r="K309" s="9">
        <v>0.0559</v>
      </c>
      <c r="L309" s="7">
        <v>2.0</v>
      </c>
      <c r="M309" s="9">
        <v>0.002</v>
      </c>
      <c r="N309" s="9">
        <v>0.001</v>
      </c>
      <c r="O309" s="7">
        <v>0.0</v>
      </c>
      <c r="P309" s="8">
        <v>2724.58</v>
      </c>
      <c r="Q309" s="8">
        <v>125330.66</v>
      </c>
      <c r="R309" s="8">
        <v>149072.66</v>
      </c>
    </row>
    <row r="310">
      <c r="A310" s="6" t="s">
        <v>41</v>
      </c>
      <c r="B310" s="6" t="s">
        <v>82</v>
      </c>
      <c r="C310" s="6"/>
      <c r="D310" s="6" t="s">
        <v>20</v>
      </c>
      <c r="E310" s="7">
        <v>39.0</v>
      </c>
      <c r="F310" s="8">
        <v>830926.57</v>
      </c>
      <c r="G310" s="8">
        <v>21305.81</v>
      </c>
      <c r="H310" s="8">
        <v>36977.76</v>
      </c>
      <c r="I310" s="8">
        <v>948.15</v>
      </c>
      <c r="J310" s="8">
        <v>63.92</v>
      </c>
      <c r="K310" s="9">
        <v>0.0655</v>
      </c>
      <c r="L310" s="7">
        <v>2.51</v>
      </c>
      <c r="M310" s="9">
        <v>0.001</v>
      </c>
      <c r="N310" s="9">
        <v>0.001</v>
      </c>
      <c r="O310" s="7">
        <v>0.0</v>
      </c>
      <c r="P310" s="8">
        <v>2139.71</v>
      </c>
      <c r="Q310" s="8">
        <v>83448.76</v>
      </c>
      <c r="R310" s="8">
        <v>6927.28</v>
      </c>
    </row>
    <row r="311">
      <c r="A311" s="6" t="s">
        <v>43</v>
      </c>
      <c r="B311" s="6" t="s">
        <v>82</v>
      </c>
      <c r="C311" s="6"/>
      <c r="D311" s="6" t="s">
        <v>27</v>
      </c>
      <c r="E311" s="7">
        <v>5.0</v>
      </c>
      <c r="F311" s="8">
        <v>163578.0</v>
      </c>
      <c r="G311" s="8">
        <v>32715.6</v>
      </c>
      <c r="H311" s="8">
        <v>7790.42</v>
      </c>
      <c r="I311" s="8">
        <v>1558.08</v>
      </c>
      <c r="J311" s="8">
        <v>73.2</v>
      </c>
      <c r="K311" s="9">
        <v>0.0526</v>
      </c>
      <c r="L311" s="7">
        <v>2.0</v>
      </c>
      <c r="M311" s="9">
        <v>0.0</v>
      </c>
      <c r="N311" s="9">
        <v>0.0</v>
      </c>
      <c r="O311" s="7">
        <v>0.0</v>
      </c>
      <c r="P311" s="8">
        <v>5814.88</v>
      </c>
      <c r="Q311" s="8">
        <v>29074.42</v>
      </c>
      <c r="R311" s="8">
        <v>33128.24</v>
      </c>
    </row>
    <row r="312">
      <c r="A312" s="6" t="s">
        <v>32</v>
      </c>
      <c r="B312" s="6" t="s">
        <v>82</v>
      </c>
      <c r="C312" s="6"/>
      <c r="D312" s="6" t="s">
        <v>33</v>
      </c>
      <c r="E312" s="7">
        <v>8.0</v>
      </c>
      <c r="F312" s="8">
        <v>152844.85</v>
      </c>
      <c r="G312" s="8">
        <v>19105.61</v>
      </c>
      <c r="H312" s="8">
        <v>6048.29</v>
      </c>
      <c r="I312" s="8">
        <v>756.04</v>
      </c>
      <c r="J312" s="8">
        <v>57.75</v>
      </c>
      <c r="K312" s="9">
        <v>0.0598</v>
      </c>
      <c r="L312" s="7">
        <v>2.31</v>
      </c>
      <c r="M312" s="9">
        <v>0.0</v>
      </c>
      <c r="N312" s="9">
        <v>0.0</v>
      </c>
      <c r="O312" s="7">
        <v>0.0</v>
      </c>
      <c r="P312" s="8">
        <v>1669.91</v>
      </c>
      <c r="Q312" s="8">
        <v>13359.29</v>
      </c>
      <c r="R312" s="8">
        <v>11375.04</v>
      </c>
    </row>
    <row r="313">
      <c r="A313" s="6" t="s">
        <v>42</v>
      </c>
      <c r="B313" s="6" t="s">
        <v>82</v>
      </c>
      <c r="C313" s="6"/>
      <c r="D313" s="6" t="s">
        <v>20</v>
      </c>
      <c r="E313" s="7">
        <v>2.0</v>
      </c>
      <c r="F313" s="8">
        <v>113102.86</v>
      </c>
      <c r="G313" s="8">
        <v>56551.43</v>
      </c>
      <c r="H313" s="8">
        <v>1080.86</v>
      </c>
      <c r="I313" s="8">
        <v>540.43</v>
      </c>
      <c r="J313" s="8">
        <v>75.0</v>
      </c>
      <c r="K313" s="9">
        <v>0.0624</v>
      </c>
      <c r="L313" s="7">
        <v>0.25</v>
      </c>
      <c r="M313" s="9">
        <v>0.0</v>
      </c>
      <c r="N313" s="9">
        <v>0.0</v>
      </c>
      <c r="O313" s="7">
        <v>0.0</v>
      </c>
      <c r="P313" s="8">
        <v>991.93</v>
      </c>
      <c r="Q313" s="8">
        <v>1983.86</v>
      </c>
      <c r="R313" s="8">
        <v>3452.0</v>
      </c>
    </row>
    <row r="314">
      <c r="A314" s="6" t="s">
        <v>55</v>
      </c>
      <c r="B314" s="6" t="s">
        <v>82</v>
      </c>
      <c r="C314" s="6"/>
      <c r="D314" s="6" t="s">
        <v>33</v>
      </c>
      <c r="E314" s="7">
        <v>4.0</v>
      </c>
      <c r="F314" s="8">
        <v>108830.74</v>
      </c>
      <c r="G314" s="8">
        <v>27207.69</v>
      </c>
      <c r="H314" s="8">
        <v>3648.4</v>
      </c>
      <c r="I314" s="8">
        <v>912.1</v>
      </c>
      <c r="J314" s="8">
        <v>61.5</v>
      </c>
      <c r="K314" s="9">
        <v>0.0497</v>
      </c>
      <c r="L314" s="7">
        <v>1.49</v>
      </c>
      <c r="M314" s="9">
        <v>0.0</v>
      </c>
      <c r="N314" s="9">
        <v>0.0</v>
      </c>
      <c r="O314" s="7">
        <v>0.0</v>
      </c>
      <c r="P314" s="8">
        <v>2204.6</v>
      </c>
      <c r="Q314" s="8">
        <v>8818.4</v>
      </c>
      <c r="R314" s="8">
        <v>78128.16</v>
      </c>
    </row>
    <row r="315">
      <c r="A315" s="6" t="s">
        <v>50</v>
      </c>
      <c r="B315" s="6" t="s">
        <v>82</v>
      </c>
      <c r="C315" s="6"/>
      <c r="D315" s="6" t="s">
        <v>20</v>
      </c>
      <c r="E315" s="7">
        <v>6.0</v>
      </c>
      <c r="F315" s="8">
        <v>104256.12</v>
      </c>
      <c r="G315" s="8">
        <v>17376.02</v>
      </c>
      <c r="H315" s="8">
        <v>3830.51</v>
      </c>
      <c r="I315" s="8">
        <v>638.42</v>
      </c>
      <c r="J315" s="8">
        <v>60.0</v>
      </c>
      <c r="K315" s="9">
        <v>0.0461</v>
      </c>
      <c r="L315" s="7">
        <v>2.01</v>
      </c>
      <c r="M315" s="9">
        <v>0.0</v>
      </c>
      <c r="N315" s="9">
        <v>0.0</v>
      </c>
      <c r="O315" s="7">
        <v>0.0</v>
      </c>
      <c r="P315" s="8">
        <v>2501.09</v>
      </c>
      <c r="Q315" s="8">
        <v>15006.51</v>
      </c>
      <c r="R315" s="8">
        <v>50909.93</v>
      </c>
    </row>
    <row r="316">
      <c r="A316" s="6" t="s">
        <v>47</v>
      </c>
      <c r="B316" s="6" t="s">
        <v>82</v>
      </c>
      <c r="C316" s="6"/>
      <c r="D316" s="6" t="s">
        <v>20</v>
      </c>
      <c r="E316" s="7">
        <v>4.0</v>
      </c>
      <c r="F316" s="8">
        <v>92860.71</v>
      </c>
      <c r="G316" s="8">
        <v>23215.18</v>
      </c>
      <c r="H316" s="8">
        <v>3323.81</v>
      </c>
      <c r="I316" s="8">
        <v>830.95</v>
      </c>
      <c r="J316" s="8">
        <v>60.75</v>
      </c>
      <c r="K316" s="9">
        <v>0.0682</v>
      </c>
      <c r="L316" s="7">
        <v>1.0</v>
      </c>
      <c r="M316" s="9">
        <v>0.0</v>
      </c>
      <c r="N316" s="9">
        <v>0.0</v>
      </c>
      <c r="O316" s="7">
        <v>0.0</v>
      </c>
      <c r="P316" s="8">
        <v>2107.2</v>
      </c>
      <c r="Q316" s="8">
        <v>8428.81</v>
      </c>
      <c r="R316" s="8">
        <v>41377.72</v>
      </c>
    </row>
    <row r="317">
      <c r="A317" s="6" t="s">
        <v>57</v>
      </c>
      <c r="B317" s="6" t="s">
        <v>82</v>
      </c>
      <c r="C317" s="6"/>
      <c r="D317" s="6" t="s">
        <v>33</v>
      </c>
      <c r="E317" s="7">
        <v>5.0</v>
      </c>
      <c r="F317" s="8">
        <v>81961.28</v>
      </c>
      <c r="G317" s="8">
        <v>16392.26</v>
      </c>
      <c r="H317" s="8">
        <v>3778.05</v>
      </c>
      <c r="I317" s="8">
        <v>755.61</v>
      </c>
      <c r="J317" s="8">
        <v>60.0</v>
      </c>
      <c r="K317" s="9">
        <v>0.0598</v>
      </c>
      <c r="L317" s="7">
        <v>1.8</v>
      </c>
      <c r="M317" s="9">
        <v>0.0</v>
      </c>
      <c r="N317" s="9">
        <v>0.0</v>
      </c>
      <c r="O317" s="7">
        <v>0.0</v>
      </c>
      <c r="P317" s="8">
        <v>1662.01</v>
      </c>
      <c r="Q317" s="8">
        <v>8310.05</v>
      </c>
      <c r="R317" s="8">
        <v>19244.75</v>
      </c>
    </row>
    <row r="318">
      <c r="A318" s="6" t="s">
        <v>28</v>
      </c>
      <c r="B318" s="6" t="s">
        <v>82</v>
      </c>
      <c r="C318" s="6"/>
      <c r="D318" s="6" t="s">
        <v>27</v>
      </c>
      <c r="E318" s="7">
        <v>3.0</v>
      </c>
      <c r="F318" s="8">
        <v>66514.75</v>
      </c>
      <c r="G318" s="8">
        <v>22171.58</v>
      </c>
      <c r="H318" s="8">
        <v>4401.06</v>
      </c>
      <c r="I318" s="8">
        <v>1467.02</v>
      </c>
      <c r="J318" s="8">
        <v>65.0</v>
      </c>
      <c r="K318" s="9">
        <v>0.0732</v>
      </c>
      <c r="L318" s="7">
        <v>2.17</v>
      </c>
      <c r="M318" s="9">
        <v>0.0</v>
      </c>
      <c r="N318" s="9">
        <v>0.0</v>
      </c>
      <c r="O318" s="7">
        <v>0.0</v>
      </c>
      <c r="P318" s="8">
        <v>2736.27</v>
      </c>
      <c r="Q318" s="8">
        <v>8208.81</v>
      </c>
      <c r="R318" s="8">
        <v>7868.95</v>
      </c>
    </row>
    <row r="319">
      <c r="A319" s="6" t="s">
        <v>24</v>
      </c>
      <c r="B319" s="6" t="s">
        <v>82</v>
      </c>
      <c r="C319" s="6"/>
      <c r="D319" s="6" t="s">
        <v>20</v>
      </c>
      <c r="E319" s="7">
        <v>2.0</v>
      </c>
      <c r="F319" s="8">
        <v>43219.86</v>
      </c>
      <c r="G319" s="8">
        <v>14406.62</v>
      </c>
      <c r="H319" s="8">
        <v>864.39</v>
      </c>
      <c r="I319" s="8">
        <v>432.2</v>
      </c>
      <c r="J319" s="8">
        <v>44.33</v>
      </c>
      <c r="K319" s="9">
        <v>0.0492</v>
      </c>
      <c r="L319" s="7">
        <v>0.0</v>
      </c>
      <c r="M319" s="9">
        <v>0.0</v>
      </c>
      <c r="N319" s="9">
        <v>0.0</v>
      </c>
      <c r="O319" s="7">
        <v>1.0</v>
      </c>
      <c r="P319" s="8">
        <v>2060.8</v>
      </c>
      <c r="Q319" s="8">
        <v>6182.39</v>
      </c>
      <c r="R319" s="8">
        <v>703.0</v>
      </c>
    </row>
    <row r="320">
      <c r="A320" s="6" t="s">
        <v>53</v>
      </c>
      <c r="B320" s="6" t="s">
        <v>82</v>
      </c>
      <c r="C320" s="6"/>
      <c r="D320" s="6" t="s">
        <v>49</v>
      </c>
      <c r="E320" s="7">
        <v>1.0</v>
      </c>
      <c r="F320" s="8">
        <v>14101.35</v>
      </c>
      <c r="G320" s="8">
        <v>14101.35</v>
      </c>
      <c r="H320" s="8">
        <v>125.0</v>
      </c>
      <c r="I320" s="8">
        <v>125.0</v>
      </c>
      <c r="J320" s="8">
        <v>60.0</v>
      </c>
      <c r="K320" s="9">
        <v>0.0269</v>
      </c>
      <c r="L320" s="7">
        <v>0.0</v>
      </c>
      <c r="M320" s="9">
        <v>0.0</v>
      </c>
      <c r="N320" s="9">
        <v>0.0</v>
      </c>
      <c r="O320" s="7">
        <v>0.0</v>
      </c>
      <c r="P320" s="8">
        <v>125.0</v>
      </c>
      <c r="Q320" s="8">
        <v>125.0</v>
      </c>
      <c r="R320" s="8">
        <v>41802.96</v>
      </c>
    </row>
    <row r="321">
      <c r="A321" s="6" t="s">
        <v>40</v>
      </c>
      <c r="B321" s="6" t="s">
        <v>83</v>
      </c>
      <c r="C321" s="6"/>
      <c r="D321" s="6" t="s">
        <v>20</v>
      </c>
      <c r="E321" s="7">
        <v>1.0</v>
      </c>
      <c r="F321" s="8">
        <v>10000.0</v>
      </c>
      <c r="G321" s="8">
        <v>10000.0</v>
      </c>
      <c r="H321" s="8">
        <v>0.0</v>
      </c>
      <c r="I321" s="8">
        <v>0.0</v>
      </c>
      <c r="J321" s="8">
        <v>2.0</v>
      </c>
      <c r="K321" s="9">
        <v>0.08</v>
      </c>
      <c r="L321" s="7">
        <v>8.0</v>
      </c>
      <c r="M321" s="9">
        <v>0.0</v>
      </c>
      <c r="N321" s="9">
        <v>0.0</v>
      </c>
      <c r="O321" s="7">
        <v>0.0</v>
      </c>
      <c r="P321" s="8">
        <v>7.0</v>
      </c>
      <c r="Q321" s="8">
        <v>7.0</v>
      </c>
      <c r="R321" s="8">
        <v>35499.76</v>
      </c>
    </row>
    <row r="322">
      <c r="A322" s="6" t="s">
        <v>43</v>
      </c>
      <c r="B322" s="6" t="s">
        <v>84</v>
      </c>
      <c r="C322" s="6"/>
      <c r="D322" s="6" t="s">
        <v>27</v>
      </c>
      <c r="E322" s="7">
        <v>422.0</v>
      </c>
      <c r="F322" s="8">
        <v>1.293716373E7</v>
      </c>
      <c r="G322" s="8">
        <v>30656.79</v>
      </c>
      <c r="H322" s="8">
        <v>188307.61</v>
      </c>
      <c r="I322" s="8">
        <v>446.23</v>
      </c>
      <c r="J322" s="8">
        <v>80.59</v>
      </c>
      <c r="K322" s="9">
        <v>0.0564</v>
      </c>
      <c r="L322" s="7">
        <v>2.11</v>
      </c>
      <c r="M322" s="9">
        <v>0.014</v>
      </c>
      <c r="N322" s="9">
        <v>0.012</v>
      </c>
      <c r="O322" s="7">
        <v>0.0</v>
      </c>
      <c r="P322" s="8">
        <v>3368.53</v>
      </c>
      <c r="Q322" s="8">
        <v>1421519.27</v>
      </c>
      <c r="R322" s="8">
        <v>62914.45</v>
      </c>
    </row>
    <row r="323">
      <c r="A323" s="6" t="s">
        <v>25</v>
      </c>
      <c r="B323" s="6" t="s">
        <v>84</v>
      </c>
      <c r="C323" s="6"/>
      <c r="D323" s="6" t="s">
        <v>27</v>
      </c>
      <c r="E323" s="7">
        <v>145.0</v>
      </c>
      <c r="F323" s="8">
        <v>4656613.91</v>
      </c>
      <c r="G323" s="8">
        <v>31463.61</v>
      </c>
      <c r="H323" s="8">
        <v>65284.55</v>
      </c>
      <c r="I323" s="8">
        <v>450.24</v>
      </c>
      <c r="J323" s="8">
        <v>79.07</v>
      </c>
      <c r="K323" s="9">
        <v>0.0442</v>
      </c>
      <c r="L323" s="7">
        <v>1.9</v>
      </c>
      <c r="M323" s="9">
        <v>0.005</v>
      </c>
      <c r="N323" s="9">
        <v>0.004</v>
      </c>
      <c r="O323" s="7">
        <v>3.0</v>
      </c>
      <c r="P323" s="8">
        <v>2132.17</v>
      </c>
      <c r="Q323" s="8">
        <v>315561.55</v>
      </c>
      <c r="R323" s="8">
        <v>3871.3</v>
      </c>
    </row>
    <row r="324">
      <c r="A324" s="6" t="s">
        <v>28</v>
      </c>
      <c r="B324" s="6" t="s">
        <v>84</v>
      </c>
      <c r="C324" s="6"/>
      <c r="D324" s="6" t="s">
        <v>27</v>
      </c>
      <c r="E324" s="7">
        <v>32.0</v>
      </c>
      <c r="F324" s="8">
        <v>990210.72</v>
      </c>
      <c r="G324" s="8">
        <v>30944.09</v>
      </c>
      <c r="H324" s="8">
        <v>12481.18</v>
      </c>
      <c r="I324" s="8">
        <v>390.04</v>
      </c>
      <c r="J324" s="8">
        <v>79.88</v>
      </c>
      <c r="K324" s="9">
        <v>0.0512</v>
      </c>
      <c r="L324" s="7">
        <v>2.17</v>
      </c>
      <c r="M324" s="9">
        <v>0.001</v>
      </c>
      <c r="N324" s="9">
        <v>0.001</v>
      </c>
      <c r="O324" s="7">
        <v>0.0</v>
      </c>
      <c r="P324" s="8">
        <v>2468.81</v>
      </c>
      <c r="Q324" s="8">
        <v>79001.97</v>
      </c>
      <c r="R324" s="8">
        <v>51734.44</v>
      </c>
    </row>
    <row r="325">
      <c r="A325" s="6" t="s">
        <v>45</v>
      </c>
      <c r="B325" s="6" t="s">
        <v>84</v>
      </c>
      <c r="C325" s="6"/>
      <c r="D325" s="6" t="s">
        <v>27</v>
      </c>
      <c r="E325" s="7">
        <v>32.0</v>
      </c>
      <c r="F325" s="8">
        <v>883135.0</v>
      </c>
      <c r="G325" s="8">
        <v>27597.97</v>
      </c>
      <c r="H325" s="8">
        <v>13250.01</v>
      </c>
      <c r="I325" s="8">
        <v>414.06</v>
      </c>
      <c r="J325" s="8">
        <v>80.06</v>
      </c>
      <c r="K325" s="9">
        <v>0.0398</v>
      </c>
      <c r="L325" s="7">
        <v>1.1</v>
      </c>
      <c r="M325" s="9">
        <v>0.001</v>
      </c>
      <c r="N325" s="9">
        <v>0.001</v>
      </c>
      <c r="O325" s="7">
        <v>0.0</v>
      </c>
      <c r="P325" s="8">
        <v>1499.62</v>
      </c>
      <c r="Q325" s="8">
        <v>47987.8</v>
      </c>
      <c r="R325" s="8">
        <v>17831.27</v>
      </c>
    </row>
    <row r="326">
      <c r="A326" s="6" t="s">
        <v>56</v>
      </c>
      <c r="B326" s="6" t="s">
        <v>84</v>
      </c>
      <c r="C326" s="6"/>
      <c r="D326" s="6" t="s">
        <v>27</v>
      </c>
      <c r="E326" s="7">
        <v>5.0</v>
      </c>
      <c r="F326" s="8">
        <v>150902.53</v>
      </c>
      <c r="G326" s="8">
        <v>30180.51</v>
      </c>
      <c r="H326" s="8">
        <v>1808.6</v>
      </c>
      <c r="I326" s="8">
        <v>361.72</v>
      </c>
      <c r="J326" s="8">
        <v>78.0</v>
      </c>
      <c r="K326" s="9">
        <v>0.0659</v>
      </c>
      <c r="L326" s="7">
        <v>5.79</v>
      </c>
      <c r="M326" s="9">
        <v>0.0</v>
      </c>
      <c r="N326" s="9">
        <v>0.0</v>
      </c>
      <c r="O326" s="7">
        <v>0.0</v>
      </c>
      <c r="P326" s="8">
        <v>2097.22</v>
      </c>
      <c r="Q326" s="8">
        <v>10486.1</v>
      </c>
      <c r="R326" s="8">
        <v>233972.98</v>
      </c>
    </row>
    <row r="327">
      <c r="A327" s="6" t="s">
        <v>51</v>
      </c>
      <c r="B327" s="6" t="s">
        <v>85</v>
      </c>
      <c r="C327" s="6"/>
      <c r="D327" s="6" t="s">
        <v>31</v>
      </c>
      <c r="E327" s="7">
        <v>27.0</v>
      </c>
      <c r="F327" s="8">
        <v>638657.57</v>
      </c>
      <c r="G327" s="8">
        <v>23653.98</v>
      </c>
      <c r="H327" s="8">
        <v>11482.77</v>
      </c>
      <c r="I327" s="8">
        <v>425.29</v>
      </c>
      <c r="J327" s="8">
        <v>72.11</v>
      </c>
      <c r="K327" s="9">
        <v>0.184</v>
      </c>
      <c r="L327" s="7">
        <v>0.5</v>
      </c>
      <c r="M327" s="9">
        <v>0.001</v>
      </c>
      <c r="N327" s="9">
        <v>0.001</v>
      </c>
      <c r="O327" s="7">
        <v>0.0</v>
      </c>
      <c r="P327" s="8">
        <v>878.51</v>
      </c>
      <c r="Q327" s="8">
        <v>23719.77</v>
      </c>
      <c r="R327" s="8">
        <v>212830.03</v>
      </c>
    </row>
    <row r="328">
      <c r="A328" s="6" t="s">
        <v>29</v>
      </c>
      <c r="B328" s="6" t="s">
        <v>85</v>
      </c>
      <c r="C328" s="6"/>
      <c r="D328" s="6" t="s">
        <v>31</v>
      </c>
      <c r="E328" s="7">
        <v>19.0</v>
      </c>
      <c r="F328" s="8">
        <v>377650.06</v>
      </c>
      <c r="G328" s="8">
        <v>19876.32</v>
      </c>
      <c r="H328" s="8">
        <v>8775.69</v>
      </c>
      <c r="I328" s="8">
        <v>461.88</v>
      </c>
      <c r="J328" s="8">
        <v>70.74</v>
      </c>
      <c r="K328" s="9">
        <v>0.1939</v>
      </c>
      <c r="L328" s="7">
        <v>1.05</v>
      </c>
      <c r="M328" s="9">
        <v>0.001</v>
      </c>
      <c r="N328" s="9">
        <v>0.001</v>
      </c>
      <c r="O328" s="7">
        <v>0.0</v>
      </c>
      <c r="P328" s="8">
        <v>1377.93</v>
      </c>
      <c r="Q328" s="8">
        <v>26180.69</v>
      </c>
      <c r="R328" s="8">
        <v>9469.55</v>
      </c>
    </row>
    <row r="329">
      <c r="A329" s="6" t="s">
        <v>18</v>
      </c>
      <c r="B329" s="6" t="s">
        <v>85</v>
      </c>
      <c r="C329" s="6"/>
      <c r="D329" s="6" t="s">
        <v>20</v>
      </c>
      <c r="E329" s="7">
        <v>13.0</v>
      </c>
      <c r="F329" s="8">
        <v>292659.66</v>
      </c>
      <c r="G329" s="8">
        <v>22512.28</v>
      </c>
      <c r="H329" s="8">
        <v>5624.2</v>
      </c>
      <c r="I329" s="8">
        <v>432.63</v>
      </c>
      <c r="J329" s="8">
        <v>70.15</v>
      </c>
      <c r="K329" s="9">
        <v>0.1856</v>
      </c>
      <c r="L329" s="7">
        <v>0.56</v>
      </c>
      <c r="M329" s="9">
        <v>0.0</v>
      </c>
      <c r="N329" s="9">
        <v>0.0</v>
      </c>
      <c r="O329" s="7">
        <v>0.0</v>
      </c>
      <c r="P329" s="8">
        <v>1073.32</v>
      </c>
      <c r="Q329" s="8">
        <v>13953.2</v>
      </c>
      <c r="R329" s="8">
        <v>5652.0</v>
      </c>
    </row>
    <row r="330">
      <c r="A330" s="6" t="s">
        <v>28</v>
      </c>
      <c r="B330" s="6" t="s">
        <v>85</v>
      </c>
      <c r="C330" s="6"/>
      <c r="D330" s="6" t="s">
        <v>27</v>
      </c>
      <c r="E330" s="7">
        <v>10.0</v>
      </c>
      <c r="F330" s="8">
        <v>215692.0</v>
      </c>
      <c r="G330" s="8">
        <v>21569.2</v>
      </c>
      <c r="H330" s="8">
        <v>8250.62</v>
      </c>
      <c r="I330" s="8">
        <v>825.06</v>
      </c>
      <c r="J330" s="8">
        <v>70.8</v>
      </c>
      <c r="K330" s="9">
        <v>0.1872</v>
      </c>
      <c r="L330" s="7">
        <v>6.79</v>
      </c>
      <c r="M330" s="9">
        <v>0.0</v>
      </c>
      <c r="N330" s="9">
        <v>0.0</v>
      </c>
      <c r="O330" s="7">
        <v>0.0</v>
      </c>
      <c r="P330" s="8">
        <v>1770.76</v>
      </c>
      <c r="Q330" s="8">
        <v>17707.62</v>
      </c>
      <c r="R330" s="8">
        <v>121350.67</v>
      </c>
    </row>
    <row r="331">
      <c r="A331" s="6" t="s">
        <v>36</v>
      </c>
      <c r="B331" s="6" t="s">
        <v>85</v>
      </c>
      <c r="C331" s="6"/>
      <c r="D331" s="6" t="s">
        <v>33</v>
      </c>
      <c r="E331" s="7">
        <v>10.0</v>
      </c>
      <c r="F331" s="8">
        <v>173388.79</v>
      </c>
      <c r="G331" s="8">
        <v>17338.88</v>
      </c>
      <c r="H331" s="8">
        <v>5572.39</v>
      </c>
      <c r="I331" s="8">
        <v>557.24</v>
      </c>
      <c r="J331" s="8">
        <v>64.2</v>
      </c>
      <c r="K331" s="9">
        <v>0.1686</v>
      </c>
      <c r="L331" s="7">
        <v>2.92</v>
      </c>
      <c r="M331" s="9">
        <v>0.0</v>
      </c>
      <c r="N331" s="9">
        <v>0.0</v>
      </c>
      <c r="O331" s="7">
        <v>0.0</v>
      </c>
      <c r="P331" s="8">
        <v>1477.64</v>
      </c>
      <c r="Q331" s="8">
        <v>14776.39</v>
      </c>
      <c r="R331" s="8">
        <v>7187.62</v>
      </c>
    </row>
    <row r="332">
      <c r="A332" s="6" t="s">
        <v>37</v>
      </c>
      <c r="B332" s="6" t="s">
        <v>85</v>
      </c>
      <c r="C332" s="6"/>
      <c r="D332" s="6" t="s">
        <v>31</v>
      </c>
      <c r="E332" s="7">
        <v>7.0</v>
      </c>
      <c r="F332" s="8">
        <v>171142.91</v>
      </c>
      <c r="G332" s="8">
        <v>24448.99</v>
      </c>
      <c r="H332" s="8">
        <v>516.0</v>
      </c>
      <c r="I332" s="8">
        <v>73.71</v>
      </c>
      <c r="J332" s="8">
        <v>72.0</v>
      </c>
      <c r="K332" s="9">
        <v>0.1892</v>
      </c>
      <c r="L332" s="7">
        <v>0.0</v>
      </c>
      <c r="M332" s="9">
        <v>0.0</v>
      </c>
      <c r="N332" s="9">
        <v>0.0</v>
      </c>
      <c r="O332" s="7">
        <v>0.0</v>
      </c>
      <c r="P332" s="8">
        <v>761.29</v>
      </c>
      <c r="Q332" s="8">
        <v>5329.0</v>
      </c>
      <c r="R332" s="8">
        <v>11462.93</v>
      </c>
    </row>
    <row r="333">
      <c r="A333" s="6" t="s">
        <v>56</v>
      </c>
      <c r="B333" s="6" t="s">
        <v>85</v>
      </c>
      <c r="C333" s="6"/>
      <c r="D333" s="6" t="s">
        <v>27</v>
      </c>
      <c r="E333" s="7">
        <v>8.0</v>
      </c>
      <c r="F333" s="8">
        <v>169020.69</v>
      </c>
      <c r="G333" s="8">
        <v>21127.59</v>
      </c>
      <c r="H333" s="8">
        <v>3720.34</v>
      </c>
      <c r="I333" s="8">
        <v>465.04</v>
      </c>
      <c r="J333" s="8">
        <v>68.25</v>
      </c>
      <c r="K333" s="9">
        <v>0.2043</v>
      </c>
      <c r="L333" s="7">
        <v>0.69</v>
      </c>
      <c r="M333" s="9">
        <v>0.0</v>
      </c>
      <c r="N333" s="9">
        <v>0.0</v>
      </c>
      <c r="O333" s="7">
        <v>0.0</v>
      </c>
      <c r="P333" s="8">
        <v>1451.92</v>
      </c>
      <c r="Q333" s="8">
        <v>11615.34</v>
      </c>
      <c r="R333" s="8">
        <v>54082.65</v>
      </c>
    </row>
    <row r="334">
      <c r="A334" s="6" t="s">
        <v>57</v>
      </c>
      <c r="B334" s="6" t="s">
        <v>85</v>
      </c>
      <c r="C334" s="6"/>
      <c r="D334" s="6" t="s">
        <v>33</v>
      </c>
      <c r="E334" s="7">
        <v>8.0</v>
      </c>
      <c r="F334" s="8">
        <v>165530.93</v>
      </c>
      <c r="G334" s="8">
        <v>20691.37</v>
      </c>
      <c r="H334" s="8">
        <v>1867.26</v>
      </c>
      <c r="I334" s="8">
        <v>233.41</v>
      </c>
      <c r="J334" s="8">
        <v>69.0</v>
      </c>
      <c r="K334" s="9">
        <v>0.1592</v>
      </c>
      <c r="L334" s="7">
        <v>8.53</v>
      </c>
      <c r="M334" s="9">
        <v>0.0</v>
      </c>
      <c r="N334" s="9">
        <v>0.0</v>
      </c>
      <c r="O334" s="7">
        <v>0.0</v>
      </c>
      <c r="P334" s="8">
        <v>721.03</v>
      </c>
      <c r="Q334" s="8">
        <v>5768.26</v>
      </c>
      <c r="R334" s="8">
        <v>17164.06</v>
      </c>
    </row>
    <row r="335">
      <c r="A335" s="6" t="s">
        <v>38</v>
      </c>
      <c r="B335" s="6" t="s">
        <v>85</v>
      </c>
      <c r="C335" s="6"/>
      <c r="D335" s="6" t="s">
        <v>33</v>
      </c>
      <c r="E335" s="7">
        <v>7.0</v>
      </c>
      <c r="F335" s="8">
        <v>152900.96</v>
      </c>
      <c r="G335" s="8">
        <v>21842.99</v>
      </c>
      <c r="H335" s="8">
        <v>3166.97</v>
      </c>
      <c r="I335" s="8">
        <v>452.42</v>
      </c>
      <c r="J335" s="8">
        <v>70.29</v>
      </c>
      <c r="K335" s="9">
        <v>0.1689</v>
      </c>
      <c r="L335" s="7">
        <v>0.71</v>
      </c>
      <c r="M335" s="9">
        <v>0.0</v>
      </c>
      <c r="N335" s="9">
        <v>0.0</v>
      </c>
      <c r="O335" s="7">
        <v>0.0</v>
      </c>
      <c r="P335" s="8">
        <v>1535.14</v>
      </c>
      <c r="Q335" s="8">
        <v>10745.97</v>
      </c>
      <c r="R335" s="8">
        <v>9216.62</v>
      </c>
    </row>
    <row r="336">
      <c r="A336" s="6" t="s">
        <v>54</v>
      </c>
      <c r="B336" s="6" t="s">
        <v>85</v>
      </c>
      <c r="C336" s="6"/>
      <c r="D336" s="6" t="s">
        <v>20</v>
      </c>
      <c r="E336" s="7">
        <v>6.0</v>
      </c>
      <c r="F336" s="8">
        <v>144169.1</v>
      </c>
      <c r="G336" s="8">
        <v>24028.18</v>
      </c>
      <c r="H336" s="8">
        <v>4498.85</v>
      </c>
      <c r="I336" s="8">
        <v>749.81</v>
      </c>
      <c r="J336" s="8">
        <v>72.5</v>
      </c>
      <c r="K336" s="9">
        <v>0.1901</v>
      </c>
      <c r="L336" s="7">
        <v>1.22</v>
      </c>
      <c r="M336" s="9">
        <v>0.0</v>
      </c>
      <c r="N336" s="9">
        <v>0.0</v>
      </c>
      <c r="O336" s="7">
        <v>0.0</v>
      </c>
      <c r="P336" s="8">
        <v>1246.31</v>
      </c>
      <c r="Q336" s="8">
        <v>7477.85</v>
      </c>
      <c r="R336" s="8">
        <v>15806.96</v>
      </c>
    </row>
    <row r="337">
      <c r="A337" s="6" t="s">
        <v>60</v>
      </c>
      <c r="B337" s="6" t="s">
        <v>85</v>
      </c>
      <c r="C337" s="6"/>
      <c r="D337" s="6" t="s">
        <v>20</v>
      </c>
      <c r="E337" s="7">
        <v>9.0</v>
      </c>
      <c r="F337" s="8">
        <v>140420.79</v>
      </c>
      <c r="G337" s="8">
        <v>15602.31</v>
      </c>
      <c r="H337" s="8">
        <v>3607.69</v>
      </c>
      <c r="I337" s="8">
        <v>400.85</v>
      </c>
      <c r="J337" s="8">
        <v>62.67</v>
      </c>
      <c r="K337" s="9">
        <v>0.2015</v>
      </c>
      <c r="L337" s="7">
        <v>5.22</v>
      </c>
      <c r="M337" s="9">
        <v>0.0</v>
      </c>
      <c r="N337" s="9">
        <v>0.0</v>
      </c>
      <c r="O337" s="7">
        <v>0.0</v>
      </c>
      <c r="P337" s="8">
        <v>1052.17</v>
      </c>
      <c r="Q337" s="8">
        <v>9469.55</v>
      </c>
      <c r="R337" s="8">
        <v>20986.86</v>
      </c>
    </row>
    <row r="338">
      <c r="A338" s="6" t="s">
        <v>59</v>
      </c>
      <c r="B338" s="6" t="s">
        <v>85</v>
      </c>
      <c r="C338" s="6"/>
      <c r="D338" s="6" t="s">
        <v>20</v>
      </c>
      <c r="E338" s="7">
        <v>6.0</v>
      </c>
      <c r="F338" s="8">
        <v>130352.32</v>
      </c>
      <c r="G338" s="8">
        <v>21725.39</v>
      </c>
      <c r="H338" s="8">
        <v>356.4</v>
      </c>
      <c r="I338" s="8">
        <v>59.4</v>
      </c>
      <c r="J338" s="8">
        <v>72.0</v>
      </c>
      <c r="K338" s="9">
        <v>0.1823</v>
      </c>
      <c r="L338" s="7">
        <v>0.08</v>
      </c>
      <c r="M338" s="9">
        <v>0.0</v>
      </c>
      <c r="N338" s="9">
        <v>0.0</v>
      </c>
      <c r="O338" s="7">
        <v>0.0</v>
      </c>
      <c r="P338" s="8">
        <v>262.9</v>
      </c>
      <c r="Q338" s="8">
        <v>1577.4</v>
      </c>
      <c r="R338" s="8">
        <v>1868.89</v>
      </c>
    </row>
    <row r="339">
      <c r="A339" s="6" t="s">
        <v>55</v>
      </c>
      <c r="B339" s="6" t="s">
        <v>85</v>
      </c>
      <c r="C339" s="6"/>
      <c r="D339" s="6" t="s">
        <v>33</v>
      </c>
      <c r="E339" s="7">
        <v>5.0</v>
      </c>
      <c r="F339" s="8">
        <v>119366.83</v>
      </c>
      <c r="G339" s="8">
        <v>23873.37</v>
      </c>
      <c r="H339" s="8">
        <v>2977.15</v>
      </c>
      <c r="I339" s="8">
        <v>595.43</v>
      </c>
      <c r="J339" s="8">
        <v>69.6</v>
      </c>
      <c r="K339" s="9">
        <v>0.1644</v>
      </c>
      <c r="L339" s="7">
        <v>1.1</v>
      </c>
      <c r="M339" s="9">
        <v>0.0</v>
      </c>
      <c r="N339" s="9">
        <v>0.0</v>
      </c>
      <c r="O339" s="7">
        <v>0.0</v>
      </c>
      <c r="P339" s="8">
        <v>1031.83</v>
      </c>
      <c r="Q339" s="8">
        <v>5159.15</v>
      </c>
      <c r="R339" s="8">
        <v>10326.99</v>
      </c>
    </row>
    <row r="340">
      <c r="A340" s="6" t="s">
        <v>46</v>
      </c>
      <c r="B340" s="6" t="s">
        <v>85</v>
      </c>
      <c r="C340" s="6"/>
      <c r="D340" s="6" t="s">
        <v>31</v>
      </c>
      <c r="E340" s="7">
        <v>5.0</v>
      </c>
      <c r="F340" s="8">
        <v>101474.07</v>
      </c>
      <c r="G340" s="8">
        <v>20294.81</v>
      </c>
      <c r="H340" s="8">
        <v>2488.05</v>
      </c>
      <c r="I340" s="8">
        <v>497.61</v>
      </c>
      <c r="J340" s="8">
        <v>68.4</v>
      </c>
      <c r="K340" s="9">
        <v>0.1971</v>
      </c>
      <c r="L340" s="7">
        <v>0.4</v>
      </c>
      <c r="M340" s="9">
        <v>0.0</v>
      </c>
      <c r="N340" s="9">
        <v>0.0</v>
      </c>
      <c r="O340" s="7">
        <v>0.0</v>
      </c>
      <c r="P340" s="8">
        <v>1246.61</v>
      </c>
      <c r="Q340" s="8">
        <v>6233.05</v>
      </c>
      <c r="R340" s="8">
        <v>808397.74</v>
      </c>
    </row>
    <row r="341">
      <c r="A341" s="6" t="s">
        <v>32</v>
      </c>
      <c r="B341" s="6" t="s">
        <v>85</v>
      </c>
      <c r="C341" s="6"/>
      <c r="D341" s="6" t="s">
        <v>33</v>
      </c>
      <c r="E341" s="7">
        <v>4.0</v>
      </c>
      <c r="F341" s="8">
        <v>100688.72</v>
      </c>
      <c r="G341" s="8">
        <v>25172.18</v>
      </c>
      <c r="H341" s="8">
        <v>710.64</v>
      </c>
      <c r="I341" s="8">
        <v>177.66</v>
      </c>
      <c r="J341" s="8">
        <v>69.75</v>
      </c>
      <c r="K341" s="9">
        <v>0.1643</v>
      </c>
      <c r="L341" s="7">
        <v>8.13</v>
      </c>
      <c r="M341" s="9">
        <v>0.0</v>
      </c>
      <c r="N341" s="9">
        <v>0.0</v>
      </c>
      <c r="O341" s="7">
        <v>0.0</v>
      </c>
      <c r="P341" s="8">
        <v>974.16</v>
      </c>
      <c r="Q341" s="8">
        <v>3896.64</v>
      </c>
      <c r="R341" s="8">
        <v>51119.3</v>
      </c>
    </row>
    <row r="342">
      <c r="A342" s="6" t="s">
        <v>25</v>
      </c>
      <c r="B342" s="6" t="s">
        <v>85</v>
      </c>
      <c r="C342" s="6"/>
      <c r="D342" s="6" t="s">
        <v>27</v>
      </c>
      <c r="E342" s="7">
        <v>4.0</v>
      </c>
      <c r="F342" s="8">
        <v>89779.15</v>
      </c>
      <c r="G342" s="8">
        <v>22444.79</v>
      </c>
      <c r="H342" s="8">
        <v>5904.0</v>
      </c>
      <c r="I342" s="8">
        <v>1476.0</v>
      </c>
      <c r="J342" s="8">
        <v>72.0</v>
      </c>
      <c r="K342" s="9">
        <v>0.2023</v>
      </c>
      <c r="L342" s="7">
        <v>1.43</v>
      </c>
      <c r="M342" s="9">
        <v>0.0</v>
      </c>
      <c r="N342" s="9">
        <v>0.0</v>
      </c>
      <c r="O342" s="7">
        <v>0.0</v>
      </c>
      <c r="P342" s="8">
        <v>1875.5</v>
      </c>
      <c r="Q342" s="8">
        <v>7502.0</v>
      </c>
      <c r="R342" s="8">
        <v>6553.0</v>
      </c>
    </row>
    <row r="343">
      <c r="A343" s="6" t="s">
        <v>41</v>
      </c>
      <c r="B343" s="6" t="s">
        <v>85</v>
      </c>
      <c r="C343" s="6"/>
      <c r="D343" s="6" t="s">
        <v>20</v>
      </c>
      <c r="E343" s="7">
        <v>4.0</v>
      </c>
      <c r="F343" s="8">
        <v>86722.32</v>
      </c>
      <c r="G343" s="8">
        <v>21680.58</v>
      </c>
      <c r="H343" s="8">
        <v>2352.58</v>
      </c>
      <c r="I343" s="8">
        <v>588.15</v>
      </c>
      <c r="J343" s="8">
        <v>69.0</v>
      </c>
      <c r="K343" s="9">
        <v>0.1825</v>
      </c>
      <c r="L343" s="7">
        <v>1.0</v>
      </c>
      <c r="M343" s="9">
        <v>0.0</v>
      </c>
      <c r="N343" s="9">
        <v>0.0</v>
      </c>
      <c r="O343" s="7">
        <v>0.0</v>
      </c>
      <c r="P343" s="8">
        <v>1254.65</v>
      </c>
      <c r="Q343" s="8">
        <v>5018.58</v>
      </c>
      <c r="R343" s="8">
        <v>12765.06</v>
      </c>
    </row>
    <row r="344">
      <c r="A344" s="6" t="s">
        <v>34</v>
      </c>
      <c r="B344" s="6" t="s">
        <v>85</v>
      </c>
      <c r="C344" s="6"/>
      <c r="D344" s="6" t="s">
        <v>20</v>
      </c>
      <c r="E344" s="7">
        <v>4.0</v>
      </c>
      <c r="F344" s="8">
        <v>85854.29</v>
      </c>
      <c r="G344" s="8">
        <v>21463.57</v>
      </c>
      <c r="H344" s="8">
        <v>200.0</v>
      </c>
      <c r="I344" s="8">
        <v>50.0</v>
      </c>
      <c r="J344" s="8">
        <v>63.0</v>
      </c>
      <c r="K344" s="9">
        <v>0.1798</v>
      </c>
      <c r="L344" s="7">
        <v>0.25</v>
      </c>
      <c r="M344" s="9">
        <v>0.0</v>
      </c>
      <c r="N344" s="9">
        <v>0.0</v>
      </c>
      <c r="O344" s="7">
        <v>0.0</v>
      </c>
      <c r="P344" s="8">
        <v>907.01</v>
      </c>
      <c r="Q344" s="8">
        <v>3628.03</v>
      </c>
      <c r="R344" s="8">
        <v>41445.15</v>
      </c>
    </row>
    <row r="345">
      <c r="A345" s="6" t="s">
        <v>45</v>
      </c>
      <c r="B345" s="6" t="s">
        <v>85</v>
      </c>
      <c r="C345" s="6"/>
      <c r="D345" s="6" t="s">
        <v>27</v>
      </c>
      <c r="E345" s="7">
        <v>4.0</v>
      </c>
      <c r="F345" s="8">
        <v>78379.0</v>
      </c>
      <c r="G345" s="8">
        <v>19594.75</v>
      </c>
      <c r="H345" s="8">
        <v>1369.0</v>
      </c>
      <c r="I345" s="8">
        <v>342.25</v>
      </c>
      <c r="J345" s="8">
        <v>69.0</v>
      </c>
      <c r="K345" s="9">
        <v>0.1943</v>
      </c>
      <c r="L345" s="7">
        <v>0.5</v>
      </c>
      <c r="M345" s="9">
        <v>0.0</v>
      </c>
      <c r="N345" s="9">
        <v>0.0</v>
      </c>
      <c r="O345" s="7">
        <v>0.0</v>
      </c>
      <c r="P345" s="8">
        <v>1436.0</v>
      </c>
      <c r="Q345" s="8">
        <v>5744.0</v>
      </c>
      <c r="R345" s="8">
        <v>445818.06</v>
      </c>
    </row>
    <row r="346">
      <c r="A346" s="6" t="s">
        <v>24</v>
      </c>
      <c r="B346" s="6" t="s">
        <v>85</v>
      </c>
      <c r="C346" s="6"/>
      <c r="D346" s="6" t="s">
        <v>20</v>
      </c>
      <c r="E346" s="7">
        <v>4.0</v>
      </c>
      <c r="F346" s="8">
        <v>74547.2</v>
      </c>
      <c r="G346" s="8">
        <v>18636.8</v>
      </c>
      <c r="H346" s="8">
        <v>1013.0</v>
      </c>
      <c r="I346" s="8">
        <v>253.25</v>
      </c>
      <c r="J346" s="8">
        <v>63.0</v>
      </c>
      <c r="K346" s="9">
        <v>0.209</v>
      </c>
      <c r="L346" s="7">
        <v>4.55</v>
      </c>
      <c r="M346" s="9">
        <v>0.0</v>
      </c>
      <c r="N346" s="9">
        <v>0.0</v>
      </c>
      <c r="O346" s="7">
        <v>0.0</v>
      </c>
      <c r="P346" s="8">
        <v>1782.0</v>
      </c>
      <c r="Q346" s="8">
        <v>7128.0</v>
      </c>
      <c r="R346" s="8">
        <v>17466.52</v>
      </c>
    </row>
    <row r="347">
      <c r="A347" s="6" t="s">
        <v>44</v>
      </c>
      <c r="B347" s="6" t="s">
        <v>85</v>
      </c>
      <c r="C347" s="6"/>
      <c r="D347" s="6" t="s">
        <v>20</v>
      </c>
      <c r="E347" s="7">
        <v>4.0</v>
      </c>
      <c r="F347" s="8">
        <v>73789.98</v>
      </c>
      <c r="G347" s="8">
        <v>18447.5</v>
      </c>
      <c r="H347" s="8">
        <v>1165.25</v>
      </c>
      <c r="I347" s="8">
        <v>291.31</v>
      </c>
      <c r="J347" s="8">
        <v>69.0</v>
      </c>
      <c r="K347" s="9">
        <v>0.1943</v>
      </c>
      <c r="L347" s="7">
        <v>0.5</v>
      </c>
      <c r="M347" s="9">
        <v>0.0</v>
      </c>
      <c r="N347" s="9">
        <v>0.0</v>
      </c>
      <c r="O347" s="7">
        <v>0.0</v>
      </c>
      <c r="P347" s="8">
        <v>945.81</v>
      </c>
      <c r="Q347" s="8">
        <v>3783.25</v>
      </c>
      <c r="R347" s="8">
        <v>12466.12</v>
      </c>
    </row>
    <row r="348">
      <c r="A348" s="6" t="s">
        <v>41</v>
      </c>
      <c r="B348" s="6" t="s">
        <v>85</v>
      </c>
      <c r="C348" s="6"/>
      <c r="D348" s="6" t="s">
        <v>20</v>
      </c>
      <c r="E348" s="7">
        <v>3.0</v>
      </c>
      <c r="F348" s="8">
        <v>61778.71</v>
      </c>
      <c r="G348" s="8">
        <v>20592.9</v>
      </c>
      <c r="H348" s="8">
        <v>1453.03</v>
      </c>
      <c r="I348" s="8">
        <v>484.34</v>
      </c>
      <c r="J348" s="8">
        <v>72.0</v>
      </c>
      <c r="K348" s="9">
        <v>0.1998</v>
      </c>
      <c r="L348" s="7">
        <v>14.92</v>
      </c>
      <c r="M348" s="9">
        <v>0.0</v>
      </c>
      <c r="N348" s="9">
        <v>0.0</v>
      </c>
      <c r="O348" s="7">
        <v>0.0</v>
      </c>
      <c r="P348" s="8">
        <v>1873.36</v>
      </c>
      <c r="Q348" s="8">
        <v>5620.07</v>
      </c>
      <c r="R348" s="8">
        <v>883.36</v>
      </c>
    </row>
    <row r="349">
      <c r="A349" s="6" t="s">
        <v>58</v>
      </c>
      <c r="B349" s="6" t="s">
        <v>85</v>
      </c>
      <c r="C349" s="6"/>
      <c r="D349" s="6" t="s">
        <v>20</v>
      </c>
      <c r="E349" s="7">
        <v>1.0</v>
      </c>
      <c r="F349" s="8">
        <v>24714.74</v>
      </c>
      <c r="G349" s="8">
        <v>24714.74</v>
      </c>
      <c r="H349" s="8">
        <v>1023.84</v>
      </c>
      <c r="I349" s="8">
        <v>1023.84</v>
      </c>
      <c r="J349" s="8">
        <v>72.0</v>
      </c>
      <c r="K349" s="9">
        <v>0.18</v>
      </c>
      <c r="L349" s="7">
        <v>1.0</v>
      </c>
      <c r="M349" s="9">
        <v>0.0</v>
      </c>
      <c r="N349" s="9">
        <v>0.0</v>
      </c>
      <c r="O349" s="7">
        <v>0.0</v>
      </c>
      <c r="P349" s="8">
        <v>1113.34</v>
      </c>
      <c r="Q349" s="8">
        <v>1113.34</v>
      </c>
      <c r="R349" s="8">
        <v>601.76</v>
      </c>
    </row>
    <row r="350">
      <c r="A350" s="6" t="s">
        <v>47</v>
      </c>
      <c r="B350" s="6" t="s">
        <v>85</v>
      </c>
      <c r="C350" s="6"/>
      <c r="D350" s="6" t="s">
        <v>20</v>
      </c>
      <c r="E350" s="7">
        <v>1.0</v>
      </c>
      <c r="F350" s="8">
        <v>23415.96</v>
      </c>
      <c r="G350" s="8">
        <v>23415.96</v>
      </c>
      <c r="H350" s="8">
        <v>200.0</v>
      </c>
      <c r="I350" s="8">
        <v>200.0</v>
      </c>
      <c r="J350" s="8">
        <v>60.0</v>
      </c>
      <c r="K350" s="9">
        <v>0.18</v>
      </c>
      <c r="L350" s="7">
        <v>1.0</v>
      </c>
      <c r="M350" s="9">
        <v>0.0</v>
      </c>
      <c r="N350" s="9">
        <v>0.0</v>
      </c>
      <c r="O350" s="7">
        <v>0.0</v>
      </c>
      <c r="P350" s="8">
        <v>812.0</v>
      </c>
      <c r="Q350" s="8">
        <v>812.0</v>
      </c>
      <c r="R350" s="8">
        <v>165621.25</v>
      </c>
    </row>
    <row r="351">
      <c r="A351" s="6" t="s">
        <v>45</v>
      </c>
      <c r="B351" s="6" t="s">
        <v>85</v>
      </c>
      <c r="C351" s="6"/>
      <c r="D351" s="6" t="s">
        <v>27</v>
      </c>
      <c r="E351" s="7">
        <v>1.0</v>
      </c>
      <c r="F351" s="8">
        <v>22672.5</v>
      </c>
      <c r="G351" s="8">
        <v>22672.5</v>
      </c>
      <c r="H351" s="8">
        <v>533.0</v>
      </c>
      <c r="I351" s="8">
        <v>533.0</v>
      </c>
      <c r="J351" s="8">
        <v>72.0</v>
      </c>
      <c r="K351" s="9">
        <v>0.21</v>
      </c>
      <c r="L351" s="7">
        <v>0.8</v>
      </c>
      <c r="M351" s="9">
        <v>0.0</v>
      </c>
      <c r="N351" s="9">
        <v>0.0</v>
      </c>
      <c r="O351" s="7">
        <v>0.0</v>
      </c>
      <c r="P351" s="8">
        <v>3470.0</v>
      </c>
      <c r="Q351" s="8">
        <v>3470.0</v>
      </c>
      <c r="R351" s="8">
        <v>7539.91</v>
      </c>
    </row>
    <row r="352">
      <c r="A352" s="6" t="s">
        <v>35</v>
      </c>
      <c r="B352" s="6" t="s">
        <v>85</v>
      </c>
      <c r="C352" s="6"/>
      <c r="D352" s="6" t="s">
        <v>31</v>
      </c>
      <c r="E352" s="7">
        <v>1.0</v>
      </c>
      <c r="F352" s="8">
        <v>22125.92</v>
      </c>
      <c r="G352" s="8">
        <v>22125.92</v>
      </c>
      <c r="H352" s="8">
        <v>626.0</v>
      </c>
      <c r="I352" s="8">
        <v>626.0</v>
      </c>
      <c r="J352" s="8">
        <v>72.0</v>
      </c>
      <c r="K352" s="9">
        <v>0.18</v>
      </c>
      <c r="L352" s="7">
        <v>1.0</v>
      </c>
      <c r="M352" s="9">
        <v>0.0</v>
      </c>
      <c r="N352" s="9">
        <v>0.0</v>
      </c>
      <c r="O352" s="7">
        <v>0.0</v>
      </c>
      <c r="P352" s="8">
        <v>1133.0</v>
      </c>
      <c r="Q352" s="8">
        <v>1133.0</v>
      </c>
      <c r="R352" s="8">
        <v>24380.21</v>
      </c>
    </row>
    <row r="353">
      <c r="A353" s="6" t="s">
        <v>42</v>
      </c>
      <c r="B353" s="6" t="s">
        <v>85</v>
      </c>
      <c r="C353" s="6"/>
      <c r="D353" s="6" t="s">
        <v>20</v>
      </c>
      <c r="E353" s="7">
        <v>1.0</v>
      </c>
      <c r="F353" s="8">
        <v>14710.44</v>
      </c>
      <c r="G353" s="8">
        <v>14710.44</v>
      </c>
      <c r="H353" s="8">
        <v>0.0</v>
      </c>
      <c r="I353" s="8">
        <v>0.0</v>
      </c>
      <c r="J353" s="8">
        <v>72.0</v>
      </c>
      <c r="K353" s="9">
        <v>0.2025</v>
      </c>
      <c r="L353" s="7">
        <v>0.0</v>
      </c>
      <c r="M353" s="9">
        <v>0.0</v>
      </c>
      <c r="N353" s="9">
        <v>0.0</v>
      </c>
      <c r="O353" s="7">
        <v>0.0</v>
      </c>
      <c r="P353" s="8">
        <v>324.0</v>
      </c>
      <c r="Q353" s="8">
        <v>324.0</v>
      </c>
      <c r="R353" s="8">
        <v>445.26</v>
      </c>
    </row>
    <row r="354">
      <c r="A354" s="6" t="s">
        <v>29</v>
      </c>
      <c r="B354" s="6" t="s">
        <v>86</v>
      </c>
      <c r="C354" s="6"/>
      <c r="D354" s="6" t="s">
        <v>31</v>
      </c>
      <c r="E354" s="7">
        <v>110.0</v>
      </c>
      <c r="F354" s="8">
        <v>1672025.1</v>
      </c>
      <c r="G354" s="8">
        <v>15200.23</v>
      </c>
      <c r="H354" s="8">
        <v>471.25</v>
      </c>
      <c r="I354" s="8">
        <v>4.28</v>
      </c>
      <c r="J354" s="8">
        <v>64.45</v>
      </c>
      <c r="K354" s="9">
        <v>0.2278</v>
      </c>
      <c r="L354" s="7">
        <v>0.0</v>
      </c>
      <c r="M354" s="9">
        <v>0.004</v>
      </c>
      <c r="N354" s="9">
        <v>0.003</v>
      </c>
      <c r="O354" s="7">
        <v>0.0</v>
      </c>
      <c r="P354" s="8">
        <v>575.2</v>
      </c>
      <c r="Q354" s="8">
        <v>63272.25</v>
      </c>
      <c r="R354" s="8">
        <v>2636.0</v>
      </c>
    </row>
    <row r="355">
      <c r="A355" s="6" t="s">
        <v>51</v>
      </c>
      <c r="B355" s="6" t="s">
        <v>86</v>
      </c>
      <c r="C355" s="6"/>
      <c r="D355" s="6" t="s">
        <v>31</v>
      </c>
      <c r="E355" s="7">
        <v>86.0</v>
      </c>
      <c r="F355" s="8">
        <v>1557606.08</v>
      </c>
      <c r="G355" s="8">
        <v>18111.7</v>
      </c>
      <c r="H355" s="8">
        <v>22.99</v>
      </c>
      <c r="I355" s="8">
        <v>0.27</v>
      </c>
      <c r="J355" s="8">
        <v>65.55</v>
      </c>
      <c r="K355" s="9">
        <v>0.2293</v>
      </c>
      <c r="L355" s="7">
        <v>0.0</v>
      </c>
      <c r="M355" s="9">
        <v>0.003</v>
      </c>
      <c r="N355" s="9">
        <v>0.003</v>
      </c>
      <c r="O355" s="7">
        <v>0.0</v>
      </c>
      <c r="P355" s="8">
        <v>586.71</v>
      </c>
      <c r="Q355" s="8">
        <v>50456.99</v>
      </c>
      <c r="R355" s="8">
        <v>504514.45</v>
      </c>
    </row>
    <row r="356">
      <c r="A356" s="6" t="s">
        <v>37</v>
      </c>
      <c r="B356" s="6" t="s">
        <v>86</v>
      </c>
      <c r="C356" s="6"/>
      <c r="D356" s="6" t="s">
        <v>31</v>
      </c>
      <c r="E356" s="7">
        <v>89.0</v>
      </c>
      <c r="F356" s="8">
        <v>1420970.01</v>
      </c>
      <c r="G356" s="8">
        <v>15965.96</v>
      </c>
      <c r="H356" s="8">
        <v>241.0</v>
      </c>
      <c r="I356" s="8">
        <v>2.71</v>
      </c>
      <c r="J356" s="8">
        <v>62.22</v>
      </c>
      <c r="K356" s="9">
        <v>0.2229</v>
      </c>
      <c r="L356" s="7">
        <v>0.0</v>
      </c>
      <c r="M356" s="9">
        <v>0.003</v>
      </c>
      <c r="N356" s="9">
        <v>0.003</v>
      </c>
      <c r="O356" s="7">
        <v>0.0</v>
      </c>
      <c r="P356" s="8">
        <v>561.79</v>
      </c>
      <c r="Q356" s="8">
        <v>49999.0</v>
      </c>
      <c r="R356" s="8">
        <v>2454.19</v>
      </c>
    </row>
    <row r="357">
      <c r="A357" s="6" t="s">
        <v>35</v>
      </c>
      <c r="B357" s="6" t="s">
        <v>86</v>
      </c>
      <c r="C357" s="6"/>
      <c r="D357" s="6" t="s">
        <v>31</v>
      </c>
      <c r="E357" s="7">
        <v>77.0</v>
      </c>
      <c r="F357" s="8">
        <v>1212384.14</v>
      </c>
      <c r="G357" s="8">
        <v>15745.25</v>
      </c>
      <c r="H357" s="8">
        <v>0.0</v>
      </c>
      <c r="I357" s="8">
        <v>0.0</v>
      </c>
      <c r="J357" s="8">
        <v>58.95</v>
      </c>
      <c r="K357" s="9">
        <v>0.2242</v>
      </c>
      <c r="L357" s="7">
        <v>0.0</v>
      </c>
      <c r="M357" s="9">
        <v>0.003</v>
      </c>
      <c r="N357" s="9">
        <v>0.002</v>
      </c>
      <c r="O357" s="7">
        <v>0.0</v>
      </c>
      <c r="P357" s="8">
        <v>555.87</v>
      </c>
      <c r="Q357" s="8">
        <v>42802.01</v>
      </c>
      <c r="R357" s="8">
        <v>9995.61</v>
      </c>
    </row>
    <row r="358">
      <c r="A358" s="6" t="s">
        <v>46</v>
      </c>
      <c r="B358" s="6" t="s">
        <v>86</v>
      </c>
      <c r="C358" s="6"/>
      <c r="D358" s="6" t="s">
        <v>31</v>
      </c>
      <c r="E358" s="7">
        <v>66.0</v>
      </c>
      <c r="F358" s="8">
        <v>1013817.47</v>
      </c>
      <c r="G358" s="8">
        <v>15360.87</v>
      </c>
      <c r="H358" s="8">
        <v>445.62</v>
      </c>
      <c r="I358" s="8">
        <v>6.75</v>
      </c>
      <c r="J358" s="8">
        <v>62.55</v>
      </c>
      <c r="K358" s="9">
        <v>0.2299</v>
      </c>
      <c r="L358" s="7">
        <v>0.0</v>
      </c>
      <c r="M358" s="9">
        <v>0.002</v>
      </c>
      <c r="N358" s="9">
        <v>0.002</v>
      </c>
      <c r="O358" s="7">
        <v>0.0</v>
      </c>
      <c r="P358" s="8">
        <v>591.74</v>
      </c>
      <c r="Q358" s="8">
        <v>39055.12</v>
      </c>
      <c r="R358" s="8">
        <v>2281.0</v>
      </c>
    </row>
    <row r="359">
      <c r="A359" s="6" t="s">
        <v>45</v>
      </c>
      <c r="B359" s="6" t="s">
        <v>86</v>
      </c>
      <c r="C359" s="6"/>
      <c r="D359" s="6" t="s">
        <v>27</v>
      </c>
      <c r="E359" s="7">
        <v>31.0</v>
      </c>
      <c r="F359" s="8">
        <v>481292.75</v>
      </c>
      <c r="G359" s="8">
        <v>15525.57</v>
      </c>
      <c r="H359" s="8">
        <v>261.83</v>
      </c>
      <c r="I359" s="8">
        <v>8.45</v>
      </c>
      <c r="J359" s="8">
        <v>66.19</v>
      </c>
      <c r="K359" s="9">
        <v>0.2025</v>
      </c>
      <c r="L359" s="7">
        <v>0.0</v>
      </c>
      <c r="M359" s="9">
        <v>0.001</v>
      </c>
      <c r="N359" s="9">
        <v>0.001</v>
      </c>
      <c r="O359" s="7">
        <v>0.0</v>
      </c>
      <c r="P359" s="8">
        <v>471.99</v>
      </c>
      <c r="Q359" s="8">
        <v>14631.83</v>
      </c>
      <c r="R359" s="8">
        <v>1545.2</v>
      </c>
    </row>
    <row r="360">
      <c r="A360" s="6" t="s">
        <v>57</v>
      </c>
      <c r="B360" s="6" t="s">
        <v>86</v>
      </c>
      <c r="C360" s="6"/>
      <c r="D360" s="6" t="s">
        <v>33</v>
      </c>
      <c r="E360" s="7">
        <v>28.0</v>
      </c>
      <c r="F360" s="8">
        <v>423563.02</v>
      </c>
      <c r="G360" s="8">
        <v>15127.25</v>
      </c>
      <c r="H360" s="8">
        <v>-33.15</v>
      </c>
      <c r="I360" s="8">
        <v>-1.18</v>
      </c>
      <c r="J360" s="8">
        <v>58.07</v>
      </c>
      <c r="K360" s="9">
        <v>0.1699</v>
      </c>
      <c r="L360" s="7">
        <v>8.49</v>
      </c>
      <c r="M360" s="9">
        <v>0.001</v>
      </c>
      <c r="N360" s="9">
        <v>0.001</v>
      </c>
      <c r="O360" s="7">
        <v>0.0</v>
      </c>
      <c r="P360" s="8">
        <v>469.46</v>
      </c>
      <c r="Q360" s="8">
        <v>13144.85</v>
      </c>
      <c r="R360" s="8">
        <v>160396.29</v>
      </c>
    </row>
    <row r="361">
      <c r="A361" s="6" t="s">
        <v>18</v>
      </c>
      <c r="B361" s="6" t="s">
        <v>86</v>
      </c>
      <c r="C361" s="6"/>
      <c r="D361" s="6" t="s">
        <v>20</v>
      </c>
      <c r="E361" s="7">
        <v>14.0</v>
      </c>
      <c r="F361" s="8">
        <v>234367.01</v>
      </c>
      <c r="G361" s="8">
        <v>16740.5</v>
      </c>
      <c r="H361" s="8">
        <v>0.0</v>
      </c>
      <c r="I361" s="8">
        <v>0.0</v>
      </c>
      <c r="J361" s="8">
        <v>57.21</v>
      </c>
      <c r="K361" s="9">
        <v>0.216</v>
      </c>
      <c r="L361" s="7">
        <v>0.0</v>
      </c>
      <c r="M361" s="9">
        <v>0.001</v>
      </c>
      <c r="N361" s="9">
        <v>0.0</v>
      </c>
      <c r="O361" s="7">
        <v>0.0</v>
      </c>
      <c r="P361" s="8">
        <v>508.89</v>
      </c>
      <c r="Q361" s="8">
        <v>7124.42</v>
      </c>
      <c r="R361" s="8">
        <v>1016.48</v>
      </c>
    </row>
    <row r="362">
      <c r="A362" s="6" t="s">
        <v>59</v>
      </c>
      <c r="B362" s="6" t="s">
        <v>86</v>
      </c>
      <c r="C362" s="6"/>
      <c r="D362" s="6" t="s">
        <v>20</v>
      </c>
      <c r="E362" s="7">
        <v>10.0</v>
      </c>
      <c r="F362" s="8">
        <v>158439.73</v>
      </c>
      <c r="G362" s="8">
        <v>15843.97</v>
      </c>
      <c r="H362" s="8">
        <v>14.25</v>
      </c>
      <c r="I362" s="8">
        <v>1.43</v>
      </c>
      <c r="J362" s="8">
        <v>59.1</v>
      </c>
      <c r="K362" s="9">
        <v>0.2174</v>
      </c>
      <c r="L362" s="7">
        <v>0.0</v>
      </c>
      <c r="M362" s="9">
        <v>0.0</v>
      </c>
      <c r="N362" s="9">
        <v>0.0</v>
      </c>
      <c r="O362" s="7">
        <v>0.0</v>
      </c>
      <c r="P362" s="8">
        <v>493.83</v>
      </c>
      <c r="Q362" s="8">
        <v>4938.25</v>
      </c>
      <c r="R362" s="8">
        <v>475.5</v>
      </c>
    </row>
    <row r="363">
      <c r="A363" s="6" t="s">
        <v>53</v>
      </c>
      <c r="B363" s="6" t="s">
        <v>86</v>
      </c>
      <c r="C363" s="6"/>
      <c r="D363" s="6" t="s">
        <v>49</v>
      </c>
      <c r="E363" s="7">
        <v>7.0</v>
      </c>
      <c r="F363" s="8">
        <v>121889.37</v>
      </c>
      <c r="G363" s="8">
        <v>17412.77</v>
      </c>
      <c r="H363" s="8">
        <v>0.0</v>
      </c>
      <c r="I363" s="8">
        <v>0.0</v>
      </c>
      <c r="J363" s="8">
        <v>70.29</v>
      </c>
      <c r="K363" s="9">
        <v>0.2242</v>
      </c>
      <c r="L363" s="7">
        <v>22.42</v>
      </c>
      <c r="M363" s="9">
        <v>0.0</v>
      </c>
      <c r="N363" s="9">
        <v>0.0</v>
      </c>
      <c r="O363" s="7">
        <v>0.0</v>
      </c>
      <c r="P363" s="8">
        <v>538.43</v>
      </c>
      <c r="Q363" s="8">
        <v>3769.0</v>
      </c>
      <c r="R363" s="8">
        <v>1898.98</v>
      </c>
    </row>
    <row r="364">
      <c r="A364" s="6" t="s">
        <v>56</v>
      </c>
      <c r="B364" s="6" t="s">
        <v>86</v>
      </c>
      <c r="C364" s="6"/>
      <c r="D364" s="6" t="s">
        <v>27</v>
      </c>
      <c r="E364" s="7">
        <v>3.0</v>
      </c>
      <c r="F364" s="8">
        <v>64907.0</v>
      </c>
      <c r="G364" s="8">
        <v>21635.67</v>
      </c>
      <c r="H364" s="8">
        <v>0.0</v>
      </c>
      <c r="I364" s="8">
        <v>0.0</v>
      </c>
      <c r="J364" s="8">
        <v>64.0</v>
      </c>
      <c r="K364" s="9">
        <v>0.1932</v>
      </c>
      <c r="L364" s="7">
        <v>0.0</v>
      </c>
      <c r="M364" s="9">
        <v>0.0</v>
      </c>
      <c r="N364" s="9">
        <v>0.0</v>
      </c>
      <c r="O364" s="7">
        <v>0.0</v>
      </c>
      <c r="P364" s="8">
        <v>558.33</v>
      </c>
      <c r="Q364" s="8">
        <v>1675.0</v>
      </c>
      <c r="R364" s="8">
        <v>1982.24</v>
      </c>
    </row>
    <row r="365">
      <c r="A365" s="6" t="s">
        <v>43</v>
      </c>
      <c r="B365" s="6" t="s">
        <v>86</v>
      </c>
      <c r="C365" s="6"/>
      <c r="D365" s="6" t="s">
        <v>27</v>
      </c>
      <c r="E365" s="7">
        <v>4.0</v>
      </c>
      <c r="F365" s="8">
        <v>47193.0</v>
      </c>
      <c r="G365" s="8">
        <v>11798.25</v>
      </c>
      <c r="H365" s="8">
        <v>0.0</v>
      </c>
      <c r="I365" s="8">
        <v>0.0</v>
      </c>
      <c r="J365" s="8">
        <v>51.0</v>
      </c>
      <c r="K365" s="9">
        <v>0.1924</v>
      </c>
      <c r="L365" s="7">
        <v>19.24</v>
      </c>
      <c r="M365" s="9">
        <v>0.0</v>
      </c>
      <c r="N365" s="9">
        <v>0.0</v>
      </c>
      <c r="O365" s="7">
        <v>0.0</v>
      </c>
      <c r="P365" s="8">
        <v>438.75</v>
      </c>
      <c r="Q365" s="8">
        <v>1755.0</v>
      </c>
      <c r="R365" s="8">
        <v>11831.28</v>
      </c>
    </row>
    <row r="366">
      <c r="A366" s="6" t="s">
        <v>52</v>
      </c>
      <c r="B366" s="6" t="s">
        <v>86</v>
      </c>
      <c r="C366" s="6"/>
      <c r="D366" s="6" t="s">
        <v>20</v>
      </c>
      <c r="E366" s="7">
        <v>4.0</v>
      </c>
      <c r="F366" s="8">
        <v>47059.03</v>
      </c>
      <c r="G366" s="8">
        <v>11764.76</v>
      </c>
      <c r="H366" s="8">
        <v>0.0</v>
      </c>
      <c r="I366" s="8">
        <v>0.0</v>
      </c>
      <c r="J366" s="8">
        <v>60.0</v>
      </c>
      <c r="K366" s="9">
        <v>0.2299</v>
      </c>
      <c r="L366" s="7">
        <v>17.24</v>
      </c>
      <c r="M366" s="9">
        <v>0.0</v>
      </c>
      <c r="N366" s="9">
        <v>0.0</v>
      </c>
      <c r="O366" s="7">
        <v>0.0</v>
      </c>
      <c r="P366" s="8">
        <v>212.0</v>
      </c>
      <c r="Q366" s="8">
        <v>848.0</v>
      </c>
      <c r="R366" s="8">
        <v>24095.54</v>
      </c>
    </row>
    <row r="367">
      <c r="A367" s="6" t="s">
        <v>55</v>
      </c>
      <c r="B367" s="6" t="s">
        <v>86</v>
      </c>
      <c r="C367" s="6"/>
      <c r="D367" s="6" t="s">
        <v>33</v>
      </c>
      <c r="E367" s="7">
        <v>3.0</v>
      </c>
      <c r="F367" s="8">
        <v>35248.0</v>
      </c>
      <c r="G367" s="8">
        <v>11749.33</v>
      </c>
      <c r="H367" s="8">
        <v>0.0</v>
      </c>
      <c r="I367" s="8">
        <v>0.0</v>
      </c>
      <c r="J367" s="8">
        <v>56.0</v>
      </c>
      <c r="K367" s="9">
        <v>0.1699</v>
      </c>
      <c r="L367" s="7">
        <v>0.0</v>
      </c>
      <c r="M367" s="9">
        <v>0.0</v>
      </c>
      <c r="N367" s="9">
        <v>0.0</v>
      </c>
      <c r="O367" s="7">
        <v>0.0</v>
      </c>
      <c r="P367" s="8">
        <v>633.33</v>
      </c>
      <c r="Q367" s="8">
        <v>1900.0</v>
      </c>
      <c r="R367" s="8">
        <v>431240.46</v>
      </c>
    </row>
    <row r="368">
      <c r="A368" s="6" t="s">
        <v>44</v>
      </c>
      <c r="B368" s="6" t="s">
        <v>86</v>
      </c>
      <c r="C368" s="6"/>
      <c r="D368" s="6" t="s">
        <v>20</v>
      </c>
      <c r="E368" s="7">
        <v>2.0</v>
      </c>
      <c r="F368" s="8">
        <v>32402.32</v>
      </c>
      <c r="G368" s="8">
        <v>16201.16</v>
      </c>
      <c r="H368" s="8">
        <v>0.0</v>
      </c>
      <c r="I368" s="8">
        <v>0.0</v>
      </c>
      <c r="J368" s="8">
        <v>69.0</v>
      </c>
      <c r="K368" s="9">
        <v>0.2174</v>
      </c>
      <c r="L368" s="7">
        <v>21.74</v>
      </c>
      <c r="M368" s="9">
        <v>0.0</v>
      </c>
      <c r="N368" s="9">
        <v>0.0</v>
      </c>
      <c r="O368" s="7">
        <v>0.0</v>
      </c>
      <c r="P368" s="8">
        <v>1506.0</v>
      </c>
      <c r="Q368" s="8">
        <v>3012.0</v>
      </c>
      <c r="R368" s="8">
        <v>159.0</v>
      </c>
    </row>
    <row r="369">
      <c r="A369" s="6" t="s">
        <v>25</v>
      </c>
      <c r="B369" s="6" t="s">
        <v>86</v>
      </c>
      <c r="C369" s="6"/>
      <c r="D369" s="6" t="s">
        <v>27</v>
      </c>
      <c r="E369" s="7">
        <v>3.0</v>
      </c>
      <c r="F369" s="8">
        <v>32365.0</v>
      </c>
      <c r="G369" s="8">
        <v>10788.33</v>
      </c>
      <c r="H369" s="8">
        <v>231.97</v>
      </c>
      <c r="I369" s="8">
        <v>77.32</v>
      </c>
      <c r="J369" s="8">
        <v>53.0</v>
      </c>
      <c r="K369" s="9">
        <v>0.2099</v>
      </c>
      <c r="L369" s="7">
        <v>7.0</v>
      </c>
      <c r="M369" s="9">
        <v>0.0</v>
      </c>
      <c r="N369" s="9">
        <v>0.0</v>
      </c>
      <c r="O369" s="7">
        <v>0.0</v>
      </c>
      <c r="P369" s="8">
        <v>676.32</v>
      </c>
      <c r="Q369" s="8">
        <v>2028.97</v>
      </c>
      <c r="R369" s="8">
        <v>269412.56</v>
      </c>
    </row>
    <row r="370">
      <c r="A370" s="6" t="s">
        <v>28</v>
      </c>
      <c r="B370" s="6" t="s">
        <v>86</v>
      </c>
      <c r="C370" s="6"/>
      <c r="D370" s="6" t="s">
        <v>27</v>
      </c>
      <c r="E370" s="7">
        <v>2.0</v>
      </c>
      <c r="F370" s="8">
        <v>27240.0</v>
      </c>
      <c r="G370" s="8">
        <v>13620.0</v>
      </c>
      <c r="H370" s="8">
        <v>0.0</v>
      </c>
      <c r="I370" s="8">
        <v>0.0</v>
      </c>
      <c r="J370" s="8">
        <v>51.0</v>
      </c>
      <c r="K370" s="9">
        <v>0.2099</v>
      </c>
      <c r="L370" s="7">
        <v>20.99</v>
      </c>
      <c r="M370" s="9">
        <v>0.0</v>
      </c>
      <c r="N370" s="9">
        <v>0.0</v>
      </c>
      <c r="O370" s="7">
        <v>0.0</v>
      </c>
      <c r="P370" s="8">
        <v>593.5</v>
      </c>
      <c r="Q370" s="8">
        <v>1187.0</v>
      </c>
      <c r="R370" s="8">
        <v>7.0</v>
      </c>
    </row>
    <row r="371">
      <c r="A371" s="6" t="s">
        <v>44</v>
      </c>
      <c r="B371" s="6" t="s">
        <v>86</v>
      </c>
      <c r="C371" s="6"/>
      <c r="D371" s="6" t="s">
        <v>20</v>
      </c>
      <c r="E371" s="7">
        <v>1.0</v>
      </c>
      <c r="F371" s="8">
        <v>22981.41</v>
      </c>
      <c r="G371" s="8">
        <v>22981.41</v>
      </c>
      <c r="H371" s="8">
        <v>0.0</v>
      </c>
      <c r="I371" s="8">
        <v>0.0</v>
      </c>
      <c r="J371" s="8">
        <v>72.0</v>
      </c>
      <c r="K371" s="9">
        <v>0.2299</v>
      </c>
      <c r="L371" s="7">
        <v>22.99</v>
      </c>
      <c r="M371" s="9">
        <v>0.0</v>
      </c>
      <c r="N371" s="9">
        <v>0.0</v>
      </c>
      <c r="O371" s="7">
        <v>0.0</v>
      </c>
      <c r="P371" s="8">
        <v>1824.0</v>
      </c>
      <c r="Q371" s="8">
        <v>1824.0</v>
      </c>
      <c r="R371" s="8">
        <v>64609.23</v>
      </c>
    </row>
    <row r="372">
      <c r="A372" s="6" t="s">
        <v>24</v>
      </c>
      <c r="B372" s="6" t="s">
        <v>86</v>
      </c>
      <c r="C372" s="6"/>
      <c r="D372" s="6" t="s">
        <v>20</v>
      </c>
      <c r="E372" s="7">
        <v>2.0</v>
      </c>
      <c r="F372" s="8">
        <v>22378.04</v>
      </c>
      <c r="G372" s="8">
        <v>11189.02</v>
      </c>
      <c r="H372" s="8">
        <v>0.0</v>
      </c>
      <c r="I372" s="8">
        <v>0.0</v>
      </c>
      <c r="J372" s="8">
        <v>58.5</v>
      </c>
      <c r="K372" s="9">
        <v>0.2174</v>
      </c>
      <c r="L372" s="7">
        <v>0.0</v>
      </c>
      <c r="M372" s="9">
        <v>0.0</v>
      </c>
      <c r="N372" s="9">
        <v>0.0</v>
      </c>
      <c r="O372" s="7">
        <v>0.0</v>
      </c>
      <c r="P372" s="8">
        <v>613.5</v>
      </c>
      <c r="Q372" s="8">
        <v>1227.0</v>
      </c>
      <c r="R372" s="8">
        <v>267.76</v>
      </c>
    </row>
    <row r="373">
      <c r="A373" s="6" t="s">
        <v>42</v>
      </c>
      <c r="B373" s="6" t="s">
        <v>87</v>
      </c>
      <c r="C373" s="6"/>
      <c r="D373" s="6" t="s">
        <v>20</v>
      </c>
      <c r="E373" s="7">
        <v>35.0</v>
      </c>
      <c r="F373" s="8">
        <v>1350948.01</v>
      </c>
      <c r="G373" s="8">
        <v>38598.51</v>
      </c>
      <c r="H373" s="8">
        <v>44031.7</v>
      </c>
      <c r="I373" s="8">
        <v>1258.05</v>
      </c>
      <c r="J373" s="8">
        <v>73.2</v>
      </c>
      <c r="K373" s="9">
        <v>0.0457</v>
      </c>
      <c r="L373" s="7">
        <v>1.67</v>
      </c>
      <c r="M373" s="9">
        <v>0.001</v>
      </c>
      <c r="N373" s="9">
        <v>0.001</v>
      </c>
      <c r="O373" s="7">
        <v>0.0</v>
      </c>
      <c r="P373" s="8">
        <v>2840.93</v>
      </c>
      <c r="Q373" s="8">
        <v>99432.7</v>
      </c>
      <c r="R373" s="8">
        <v>3144.19</v>
      </c>
    </row>
    <row r="374">
      <c r="A374" s="6" t="s">
        <v>44</v>
      </c>
      <c r="B374" s="6" t="s">
        <v>87</v>
      </c>
      <c r="C374" s="6"/>
      <c r="D374" s="6" t="s">
        <v>20</v>
      </c>
      <c r="E374" s="7">
        <v>27.0</v>
      </c>
      <c r="F374" s="8">
        <v>760686.36</v>
      </c>
      <c r="G374" s="8">
        <v>28173.57</v>
      </c>
      <c r="H374" s="8">
        <v>35549.27</v>
      </c>
      <c r="I374" s="8">
        <v>1316.64</v>
      </c>
      <c r="J374" s="8">
        <v>74.67</v>
      </c>
      <c r="K374" s="9">
        <v>0.0535</v>
      </c>
      <c r="L374" s="7">
        <v>2.04</v>
      </c>
      <c r="M374" s="9">
        <v>0.001</v>
      </c>
      <c r="N374" s="9">
        <v>0.001</v>
      </c>
      <c r="O374" s="7">
        <v>0.0</v>
      </c>
      <c r="P374" s="8">
        <v>3113.68</v>
      </c>
      <c r="Q374" s="8">
        <v>84069.27</v>
      </c>
      <c r="R374" s="8">
        <v>146497.45</v>
      </c>
    </row>
    <row r="375">
      <c r="A375" s="6" t="s">
        <v>24</v>
      </c>
      <c r="B375" s="6" t="s">
        <v>87</v>
      </c>
      <c r="C375" s="6"/>
      <c r="D375" s="6" t="s">
        <v>20</v>
      </c>
      <c r="E375" s="7">
        <v>16.0</v>
      </c>
      <c r="F375" s="8">
        <v>495142.51</v>
      </c>
      <c r="G375" s="8">
        <v>30946.41</v>
      </c>
      <c r="H375" s="8">
        <v>5928.26</v>
      </c>
      <c r="I375" s="8">
        <v>370.52</v>
      </c>
      <c r="J375" s="8">
        <v>71.63</v>
      </c>
      <c r="K375" s="9">
        <v>0.0315</v>
      </c>
      <c r="L375" s="7">
        <v>1.66</v>
      </c>
      <c r="M375" s="9">
        <v>0.001</v>
      </c>
      <c r="N375" s="9">
        <v>0.001</v>
      </c>
      <c r="O375" s="7">
        <v>0.0</v>
      </c>
      <c r="P375" s="8">
        <v>1872.52</v>
      </c>
      <c r="Q375" s="8">
        <v>29960.26</v>
      </c>
      <c r="R375" s="8">
        <v>23719.77</v>
      </c>
    </row>
    <row r="376">
      <c r="A376" s="6" t="s">
        <v>59</v>
      </c>
      <c r="B376" s="6" t="s">
        <v>87</v>
      </c>
      <c r="C376" s="6"/>
      <c r="D376" s="6" t="s">
        <v>20</v>
      </c>
      <c r="E376" s="7">
        <v>12.0</v>
      </c>
      <c r="F376" s="8">
        <v>286696.33</v>
      </c>
      <c r="G376" s="8">
        <v>23891.36</v>
      </c>
      <c r="H376" s="8">
        <v>8331.09</v>
      </c>
      <c r="I376" s="8">
        <v>694.26</v>
      </c>
      <c r="J376" s="8">
        <v>71.0</v>
      </c>
      <c r="K376" s="9">
        <v>0.0423</v>
      </c>
      <c r="L376" s="7">
        <v>2.01</v>
      </c>
      <c r="M376" s="9">
        <v>0.0</v>
      </c>
      <c r="N376" s="9">
        <v>0.0</v>
      </c>
      <c r="O376" s="7">
        <v>0.0</v>
      </c>
      <c r="P376" s="8">
        <v>1951.17</v>
      </c>
      <c r="Q376" s="8">
        <v>23414.09</v>
      </c>
      <c r="R376" s="8">
        <v>285507.8</v>
      </c>
    </row>
    <row r="377">
      <c r="A377" s="6" t="s">
        <v>18</v>
      </c>
      <c r="B377" s="6" t="s">
        <v>87</v>
      </c>
      <c r="C377" s="6"/>
      <c r="D377" s="6" t="s">
        <v>20</v>
      </c>
      <c r="E377" s="7">
        <v>3.0</v>
      </c>
      <c r="F377" s="8">
        <v>122750.69</v>
      </c>
      <c r="G377" s="8">
        <v>40916.9</v>
      </c>
      <c r="H377" s="8">
        <v>3630.41</v>
      </c>
      <c r="I377" s="8">
        <v>1210.14</v>
      </c>
      <c r="J377" s="8">
        <v>74.0</v>
      </c>
      <c r="K377" s="9">
        <v>0.0538</v>
      </c>
      <c r="L377" s="7">
        <v>1.15</v>
      </c>
      <c r="M377" s="9">
        <v>0.0</v>
      </c>
      <c r="N377" s="9">
        <v>0.0</v>
      </c>
      <c r="O377" s="7">
        <v>0.0</v>
      </c>
      <c r="P377" s="8">
        <v>4632.47</v>
      </c>
      <c r="Q377" s="8">
        <v>13897.41</v>
      </c>
      <c r="R377" s="8">
        <v>82981.73</v>
      </c>
    </row>
    <row r="378">
      <c r="A378" s="6" t="s">
        <v>58</v>
      </c>
      <c r="B378" s="6" t="s">
        <v>87</v>
      </c>
      <c r="C378" s="6"/>
      <c r="D378" s="6" t="s">
        <v>20</v>
      </c>
      <c r="E378" s="7">
        <v>1.0</v>
      </c>
      <c r="F378" s="8">
        <v>18741.78</v>
      </c>
      <c r="G378" s="8">
        <v>18741.78</v>
      </c>
      <c r="H378" s="8">
        <v>1316.88</v>
      </c>
      <c r="I378" s="8">
        <v>1316.88</v>
      </c>
      <c r="J378" s="8">
        <v>72.0</v>
      </c>
      <c r="K378" s="9">
        <v>0.0799</v>
      </c>
      <c r="L378" s="7">
        <v>2.0</v>
      </c>
      <c r="M378" s="9">
        <v>0.0</v>
      </c>
      <c r="N378" s="9">
        <v>0.0</v>
      </c>
      <c r="O378" s="7">
        <v>0.0</v>
      </c>
      <c r="P378" s="8">
        <v>2093.38</v>
      </c>
      <c r="Q378" s="8">
        <v>2093.38</v>
      </c>
      <c r="R378" s="8">
        <v>3819.56</v>
      </c>
    </row>
    <row r="379">
      <c r="A379" s="6" t="s">
        <v>53</v>
      </c>
      <c r="B379" s="6" t="s">
        <v>88</v>
      </c>
      <c r="C379" s="6"/>
      <c r="D379" s="6" t="s">
        <v>49</v>
      </c>
      <c r="E379" s="7">
        <v>180.0</v>
      </c>
      <c r="F379" s="8">
        <v>4126087.31</v>
      </c>
      <c r="G379" s="8">
        <v>22922.71</v>
      </c>
      <c r="H379" s="8">
        <v>41553.36</v>
      </c>
      <c r="I379" s="8">
        <v>230.85</v>
      </c>
      <c r="J379" s="8">
        <v>99.32</v>
      </c>
      <c r="K379" s="9">
        <v>0.0471</v>
      </c>
      <c r="L379" s="7">
        <v>4.71</v>
      </c>
      <c r="M379" s="9">
        <v>0.006</v>
      </c>
      <c r="N379" s="9">
        <v>0.005</v>
      </c>
      <c r="O379" s="7">
        <v>0.0</v>
      </c>
      <c r="P379" s="8">
        <v>1848.13</v>
      </c>
      <c r="Q379" s="8">
        <v>332662.92</v>
      </c>
      <c r="R379" s="8">
        <v>187613.62</v>
      </c>
    </row>
    <row r="380">
      <c r="A380" s="6" t="s">
        <v>48</v>
      </c>
      <c r="B380" s="6" t="s">
        <v>88</v>
      </c>
      <c r="C380" s="6"/>
      <c r="D380" s="6" t="s">
        <v>49</v>
      </c>
      <c r="E380" s="7">
        <v>1.0</v>
      </c>
      <c r="F380" s="8">
        <v>18448.0</v>
      </c>
      <c r="G380" s="8">
        <v>18448.0</v>
      </c>
      <c r="H380" s="8">
        <v>159.48</v>
      </c>
      <c r="I380" s="8">
        <v>159.48</v>
      </c>
      <c r="J380" s="8">
        <v>72.0</v>
      </c>
      <c r="K380" s="9">
        <v>0.0299</v>
      </c>
      <c r="L380" s="7">
        <v>2.99</v>
      </c>
      <c r="M380" s="9">
        <v>0.0</v>
      </c>
      <c r="N380" s="9">
        <v>0.0</v>
      </c>
      <c r="O380" s="7">
        <v>0.0</v>
      </c>
      <c r="P380" s="8">
        <v>1016.48</v>
      </c>
      <c r="Q380" s="8">
        <v>1016.48</v>
      </c>
      <c r="R380" s="8">
        <v>22409.59</v>
      </c>
    </row>
    <row r="381">
      <c r="A381" s="6" t="s">
        <v>40</v>
      </c>
      <c r="B381" s="6" t="s">
        <v>89</v>
      </c>
      <c r="C381" s="6"/>
      <c r="D381" s="6" t="s">
        <v>20</v>
      </c>
      <c r="E381" s="7">
        <v>1.0</v>
      </c>
      <c r="F381" s="8">
        <v>47139.21</v>
      </c>
      <c r="G381" s="8">
        <v>47139.21</v>
      </c>
      <c r="H381" s="8">
        <v>0.0</v>
      </c>
      <c r="I381" s="8">
        <v>0.0</v>
      </c>
      <c r="J381" s="8">
        <v>2.0</v>
      </c>
      <c r="K381" s="9">
        <v>0.08</v>
      </c>
      <c r="L381" s="7">
        <v>8.0</v>
      </c>
      <c r="M381" s="9">
        <v>0.0</v>
      </c>
      <c r="N381" s="9">
        <v>0.0</v>
      </c>
      <c r="O381" s="7">
        <v>0.0</v>
      </c>
      <c r="P381" s="8">
        <v>7.0</v>
      </c>
      <c r="Q381" s="8">
        <v>7.0</v>
      </c>
      <c r="R381" s="8">
        <v>233593.24</v>
      </c>
    </row>
    <row r="382">
      <c r="A382" s="6" t="s">
        <v>28</v>
      </c>
      <c r="B382" s="6" t="s">
        <v>90</v>
      </c>
      <c r="C382" s="6"/>
      <c r="D382" s="6" t="s">
        <v>27</v>
      </c>
      <c r="E382" s="7">
        <v>5.0</v>
      </c>
      <c r="F382" s="8">
        <v>149274.71</v>
      </c>
      <c r="G382" s="8">
        <v>24879.12</v>
      </c>
      <c r="H382" s="8">
        <v>1626.68</v>
      </c>
      <c r="I382" s="8">
        <v>325.34</v>
      </c>
      <c r="J382" s="8">
        <v>59.17</v>
      </c>
      <c r="K382" s="9">
        <v>0.0689</v>
      </c>
      <c r="L382" s="7">
        <v>2.65</v>
      </c>
      <c r="M382" s="9">
        <v>0.0</v>
      </c>
      <c r="N382" s="9">
        <v>0.0</v>
      </c>
      <c r="O382" s="7">
        <v>1.0</v>
      </c>
      <c r="P382" s="8">
        <v>1438.28</v>
      </c>
      <c r="Q382" s="8">
        <v>8629.68</v>
      </c>
      <c r="R382" s="8">
        <v>4204.25</v>
      </c>
    </row>
    <row r="383">
      <c r="A383" s="6" t="s">
        <v>45</v>
      </c>
      <c r="B383" s="6" t="s">
        <v>91</v>
      </c>
      <c r="C383" s="6"/>
      <c r="D383" s="6" t="s">
        <v>27</v>
      </c>
      <c r="E383" s="7">
        <v>3.0</v>
      </c>
      <c r="F383" s="8">
        <v>70950.46</v>
      </c>
      <c r="G383" s="8">
        <v>23650.15</v>
      </c>
      <c r="H383" s="8">
        <v>1400.0</v>
      </c>
      <c r="I383" s="8">
        <v>466.67</v>
      </c>
      <c r="J383" s="8">
        <v>70.0</v>
      </c>
      <c r="K383" s="9">
        <v>0.21</v>
      </c>
      <c r="L383" s="7">
        <v>0.0</v>
      </c>
      <c r="M383" s="9">
        <v>0.0</v>
      </c>
      <c r="N383" s="9">
        <v>0.0</v>
      </c>
      <c r="O383" s="7">
        <v>0.0</v>
      </c>
      <c r="P383" s="8">
        <v>2303.33</v>
      </c>
      <c r="Q383" s="8">
        <v>6910.0</v>
      </c>
      <c r="R383" s="8">
        <v>4798.6</v>
      </c>
    </row>
    <row r="384">
      <c r="A384" s="6" t="s">
        <v>25</v>
      </c>
      <c r="B384" s="6" t="s">
        <v>91</v>
      </c>
      <c r="C384" s="6"/>
      <c r="D384" s="6" t="s">
        <v>27</v>
      </c>
      <c r="E384" s="7">
        <v>1.0</v>
      </c>
      <c r="F384" s="8">
        <v>19327.0</v>
      </c>
      <c r="G384" s="8">
        <v>19327.0</v>
      </c>
      <c r="H384" s="8">
        <v>400.0</v>
      </c>
      <c r="I384" s="8">
        <v>400.0</v>
      </c>
      <c r="J384" s="8">
        <v>72.0</v>
      </c>
      <c r="K384" s="9">
        <v>0.2075</v>
      </c>
      <c r="L384" s="7">
        <v>0.0</v>
      </c>
      <c r="M384" s="9">
        <v>0.0</v>
      </c>
      <c r="N384" s="9">
        <v>0.0</v>
      </c>
      <c r="O384" s="7">
        <v>0.0</v>
      </c>
      <c r="P384" s="8">
        <v>2317.0</v>
      </c>
      <c r="Q384" s="8">
        <v>2317.0</v>
      </c>
      <c r="R384" s="8">
        <v>40647.59</v>
      </c>
    </row>
    <row r="385">
      <c r="A385" s="6" t="s">
        <v>18</v>
      </c>
      <c r="B385" s="6" t="s">
        <v>92</v>
      </c>
      <c r="C385" s="6"/>
      <c r="D385" s="6" t="s">
        <v>20</v>
      </c>
      <c r="E385" s="7">
        <v>22.0</v>
      </c>
      <c r="F385" s="8">
        <v>543545.49</v>
      </c>
      <c r="G385" s="8">
        <v>24706.61</v>
      </c>
      <c r="H385" s="8">
        <v>10880.25</v>
      </c>
      <c r="I385" s="8">
        <v>494.56</v>
      </c>
      <c r="J385" s="8">
        <v>72.0</v>
      </c>
      <c r="K385" s="9">
        <v>0.196</v>
      </c>
      <c r="L385" s="7">
        <v>0.0</v>
      </c>
      <c r="M385" s="9">
        <v>0.001</v>
      </c>
      <c r="N385" s="9">
        <v>0.001</v>
      </c>
      <c r="O385" s="7">
        <v>0.0</v>
      </c>
      <c r="P385" s="8">
        <v>1210.33</v>
      </c>
      <c r="Q385" s="8">
        <v>26627.25</v>
      </c>
      <c r="R385" s="8">
        <v>6876.44</v>
      </c>
    </row>
    <row r="386">
      <c r="A386" s="6" t="s">
        <v>56</v>
      </c>
      <c r="B386" s="6" t="s">
        <v>92</v>
      </c>
      <c r="C386" s="6"/>
      <c r="D386" s="6" t="s">
        <v>27</v>
      </c>
      <c r="E386" s="7">
        <v>8.0</v>
      </c>
      <c r="F386" s="8">
        <v>179440.97</v>
      </c>
      <c r="G386" s="8">
        <v>22430.12</v>
      </c>
      <c r="H386" s="8">
        <v>2000.0</v>
      </c>
      <c r="I386" s="8">
        <v>250.0</v>
      </c>
      <c r="J386" s="8">
        <v>70.5</v>
      </c>
      <c r="K386" s="9">
        <v>0.207</v>
      </c>
      <c r="L386" s="7">
        <v>0.0</v>
      </c>
      <c r="M386" s="9">
        <v>0.0</v>
      </c>
      <c r="N386" s="9">
        <v>0.0</v>
      </c>
      <c r="O386" s="7">
        <v>0.0</v>
      </c>
      <c r="P386" s="8">
        <v>1514.88</v>
      </c>
      <c r="Q386" s="8">
        <v>12119.0</v>
      </c>
      <c r="R386" s="8">
        <v>54082.65</v>
      </c>
    </row>
    <row r="387">
      <c r="A387" s="6" t="s">
        <v>35</v>
      </c>
      <c r="B387" s="6" t="s">
        <v>92</v>
      </c>
      <c r="C387" s="6"/>
      <c r="D387" s="6" t="s">
        <v>31</v>
      </c>
      <c r="E387" s="7">
        <v>7.0</v>
      </c>
      <c r="F387" s="8">
        <v>163350.3</v>
      </c>
      <c r="G387" s="8">
        <v>23335.76</v>
      </c>
      <c r="H387" s="8">
        <v>2600.0</v>
      </c>
      <c r="I387" s="8">
        <v>371.43</v>
      </c>
      <c r="J387" s="8">
        <v>68.57</v>
      </c>
      <c r="K387" s="9">
        <v>0.2256</v>
      </c>
      <c r="L387" s="7">
        <v>0.0</v>
      </c>
      <c r="M387" s="9">
        <v>0.0</v>
      </c>
      <c r="N387" s="9">
        <v>0.0</v>
      </c>
      <c r="O387" s="7">
        <v>0.0</v>
      </c>
      <c r="P387" s="8">
        <v>1663.29</v>
      </c>
      <c r="Q387" s="8">
        <v>11643.0</v>
      </c>
      <c r="R387" s="8">
        <v>13078.48</v>
      </c>
    </row>
    <row r="388">
      <c r="A388" s="6" t="s">
        <v>29</v>
      </c>
      <c r="B388" s="6" t="s">
        <v>92</v>
      </c>
      <c r="C388" s="6"/>
      <c r="D388" s="6" t="s">
        <v>31</v>
      </c>
      <c r="E388" s="7">
        <v>7.0</v>
      </c>
      <c r="F388" s="8">
        <v>159692.51</v>
      </c>
      <c r="G388" s="8">
        <v>22813.22</v>
      </c>
      <c r="H388" s="8">
        <v>4730.0</v>
      </c>
      <c r="I388" s="8">
        <v>675.71</v>
      </c>
      <c r="J388" s="8">
        <v>72.0</v>
      </c>
      <c r="K388" s="9">
        <v>0.2093</v>
      </c>
      <c r="L388" s="7">
        <v>0.0</v>
      </c>
      <c r="M388" s="9">
        <v>0.0</v>
      </c>
      <c r="N388" s="9">
        <v>0.0</v>
      </c>
      <c r="O388" s="7">
        <v>0.0</v>
      </c>
      <c r="P388" s="8">
        <v>1370.14</v>
      </c>
      <c r="Q388" s="8">
        <v>9591.0</v>
      </c>
      <c r="R388" s="8">
        <v>72151.16</v>
      </c>
    </row>
    <row r="389">
      <c r="A389" s="6" t="s">
        <v>50</v>
      </c>
      <c r="B389" s="6" t="s">
        <v>92</v>
      </c>
      <c r="C389" s="6"/>
      <c r="D389" s="6" t="s">
        <v>20</v>
      </c>
      <c r="E389" s="7">
        <v>7.0</v>
      </c>
      <c r="F389" s="8">
        <v>144109.16</v>
      </c>
      <c r="G389" s="8">
        <v>20587.02</v>
      </c>
      <c r="H389" s="8">
        <v>2190.0</v>
      </c>
      <c r="I389" s="8">
        <v>312.86</v>
      </c>
      <c r="J389" s="8">
        <v>69.43</v>
      </c>
      <c r="K389" s="9">
        <v>0.2049</v>
      </c>
      <c r="L389" s="7">
        <v>0.0</v>
      </c>
      <c r="M389" s="9">
        <v>0.0</v>
      </c>
      <c r="N389" s="9">
        <v>0.0</v>
      </c>
      <c r="O389" s="7">
        <v>0.0</v>
      </c>
      <c r="P389" s="8">
        <v>1133.0</v>
      </c>
      <c r="Q389" s="8">
        <v>7931.0</v>
      </c>
      <c r="R389" s="8">
        <v>35289.89</v>
      </c>
    </row>
    <row r="390">
      <c r="A390" s="6" t="s">
        <v>25</v>
      </c>
      <c r="B390" s="6" t="s">
        <v>92</v>
      </c>
      <c r="C390" s="6"/>
      <c r="D390" s="6" t="s">
        <v>27</v>
      </c>
      <c r="E390" s="7">
        <v>6.0</v>
      </c>
      <c r="F390" s="8">
        <v>111807.0</v>
      </c>
      <c r="G390" s="8">
        <v>18634.5</v>
      </c>
      <c r="H390" s="8">
        <v>1870.0</v>
      </c>
      <c r="I390" s="8">
        <v>311.67</v>
      </c>
      <c r="J390" s="8">
        <v>70.0</v>
      </c>
      <c r="K390" s="9">
        <v>0.2093</v>
      </c>
      <c r="L390" s="7">
        <v>0.0</v>
      </c>
      <c r="M390" s="9">
        <v>0.0</v>
      </c>
      <c r="N390" s="9">
        <v>0.0</v>
      </c>
      <c r="O390" s="7">
        <v>0.0</v>
      </c>
      <c r="P390" s="8">
        <v>1174.67</v>
      </c>
      <c r="Q390" s="8">
        <v>7048.0</v>
      </c>
      <c r="R390" s="8">
        <v>34182.0</v>
      </c>
    </row>
    <row r="391">
      <c r="A391" s="6" t="s">
        <v>37</v>
      </c>
      <c r="B391" s="6" t="s">
        <v>92</v>
      </c>
      <c r="C391" s="6"/>
      <c r="D391" s="6" t="s">
        <v>31</v>
      </c>
      <c r="E391" s="7">
        <v>4.0</v>
      </c>
      <c r="F391" s="8">
        <v>94082.23</v>
      </c>
      <c r="G391" s="8">
        <v>23520.56</v>
      </c>
      <c r="H391" s="8">
        <v>1140.0</v>
      </c>
      <c r="I391" s="8">
        <v>285.0</v>
      </c>
      <c r="J391" s="8">
        <v>70.5</v>
      </c>
      <c r="K391" s="9">
        <v>0.1973</v>
      </c>
      <c r="L391" s="7">
        <v>3.83</v>
      </c>
      <c r="M391" s="9">
        <v>0.0</v>
      </c>
      <c r="N391" s="9">
        <v>0.0</v>
      </c>
      <c r="O391" s="7">
        <v>0.0</v>
      </c>
      <c r="P391" s="8">
        <v>1413.0</v>
      </c>
      <c r="Q391" s="8">
        <v>5652.0</v>
      </c>
      <c r="R391" s="8">
        <v>571070.23</v>
      </c>
    </row>
    <row r="392">
      <c r="A392" s="6" t="s">
        <v>46</v>
      </c>
      <c r="B392" s="6" t="s">
        <v>92</v>
      </c>
      <c r="C392" s="6"/>
      <c r="D392" s="6" t="s">
        <v>31</v>
      </c>
      <c r="E392" s="7">
        <v>5.0</v>
      </c>
      <c r="F392" s="8">
        <v>89988.14</v>
      </c>
      <c r="G392" s="8">
        <v>17997.63</v>
      </c>
      <c r="H392" s="8">
        <v>3310.0</v>
      </c>
      <c r="I392" s="8">
        <v>662.0</v>
      </c>
      <c r="J392" s="8">
        <v>70.8</v>
      </c>
      <c r="K392" s="9">
        <v>0.2214</v>
      </c>
      <c r="L392" s="7">
        <v>0.0</v>
      </c>
      <c r="M392" s="9">
        <v>0.0</v>
      </c>
      <c r="N392" s="9">
        <v>0.0</v>
      </c>
      <c r="O392" s="7">
        <v>0.0</v>
      </c>
      <c r="P392" s="8">
        <v>1112.4</v>
      </c>
      <c r="Q392" s="8">
        <v>5562.0</v>
      </c>
      <c r="R392" s="8">
        <v>808397.74</v>
      </c>
    </row>
    <row r="393">
      <c r="A393" s="6" t="s">
        <v>45</v>
      </c>
      <c r="B393" s="6" t="s">
        <v>92</v>
      </c>
      <c r="C393" s="6"/>
      <c r="D393" s="6" t="s">
        <v>27</v>
      </c>
      <c r="E393" s="7">
        <v>4.0</v>
      </c>
      <c r="F393" s="8">
        <v>83497.0</v>
      </c>
      <c r="G393" s="8">
        <v>20874.25</v>
      </c>
      <c r="H393" s="8">
        <v>1720.0</v>
      </c>
      <c r="I393" s="8">
        <v>430.0</v>
      </c>
      <c r="J393" s="8">
        <v>72.0</v>
      </c>
      <c r="K393" s="9">
        <v>0.2075</v>
      </c>
      <c r="L393" s="7">
        <v>0.0</v>
      </c>
      <c r="M393" s="9">
        <v>0.0</v>
      </c>
      <c r="N393" s="9">
        <v>0.0</v>
      </c>
      <c r="O393" s="7">
        <v>0.0</v>
      </c>
      <c r="P393" s="8">
        <v>1624.25</v>
      </c>
      <c r="Q393" s="8">
        <v>6497.0</v>
      </c>
      <c r="R393" s="8">
        <v>557853.95</v>
      </c>
    </row>
    <row r="394">
      <c r="A394" s="6" t="s">
        <v>41</v>
      </c>
      <c r="B394" s="6" t="s">
        <v>92</v>
      </c>
      <c r="C394" s="6"/>
      <c r="D394" s="6" t="s">
        <v>20</v>
      </c>
      <c r="E394" s="7">
        <v>3.0</v>
      </c>
      <c r="F394" s="8">
        <v>60020.09</v>
      </c>
      <c r="G394" s="8">
        <v>20006.7</v>
      </c>
      <c r="H394" s="8">
        <v>1890.0</v>
      </c>
      <c r="I394" s="8">
        <v>630.0</v>
      </c>
      <c r="J394" s="8">
        <v>72.0</v>
      </c>
      <c r="K394" s="9">
        <v>0.195</v>
      </c>
      <c r="L394" s="7">
        <v>6.87</v>
      </c>
      <c r="M394" s="9">
        <v>0.0</v>
      </c>
      <c r="N394" s="9">
        <v>0.0</v>
      </c>
      <c r="O394" s="7">
        <v>0.0</v>
      </c>
      <c r="P394" s="8">
        <v>1245.48</v>
      </c>
      <c r="Q394" s="8">
        <v>3736.43</v>
      </c>
      <c r="R394" s="8">
        <v>1333.0</v>
      </c>
    </row>
    <row r="395">
      <c r="A395" s="6" t="s">
        <v>43</v>
      </c>
      <c r="B395" s="6" t="s">
        <v>92</v>
      </c>
      <c r="C395" s="6"/>
      <c r="D395" s="6" t="s">
        <v>27</v>
      </c>
      <c r="E395" s="7">
        <v>2.0</v>
      </c>
      <c r="F395" s="8">
        <v>41595.96</v>
      </c>
      <c r="G395" s="8">
        <v>20797.98</v>
      </c>
      <c r="H395" s="8">
        <v>250.0</v>
      </c>
      <c r="I395" s="8">
        <v>125.0</v>
      </c>
      <c r="J395" s="8">
        <v>72.0</v>
      </c>
      <c r="K395" s="9">
        <v>0.21</v>
      </c>
      <c r="L395" s="7">
        <v>10.5</v>
      </c>
      <c r="M395" s="9">
        <v>0.0</v>
      </c>
      <c r="N395" s="9">
        <v>0.0</v>
      </c>
      <c r="O395" s="7">
        <v>0.0</v>
      </c>
      <c r="P395" s="8">
        <v>671.5</v>
      </c>
      <c r="Q395" s="8">
        <v>1343.0</v>
      </c>
      <c r="R395" s="8">
        <v>16771.29</v>
      </c>
    </row>
    <row r="396">
      <c r="A396" s="6" t="s">
        <v>34</v>
      </c>
      <c r="B396" s="6" t="s">
        <v>92</v>
      </c>
      <c r="C396" s="6"/>
      <c r="D396" s="6" t="s">
        <v>20</v>
      </c>
      <c r="E396" s="7">
        <v>1.0</v>
      </c>
      <c r="F396" s="8">
        <v>30135.95</v>
      </c>
      <c r="G396" s="8">
        <v>30135.95</v>
      </c>
      <c r="H396" s="8">
        <v>750.0</v>
      </c>
      <c r="I396" s="8">
        <v>750.0</v>
      </c>
      <c r="J396" s="8">
        <v>72.0</v>
      </c>
      <c r="K396" s="9">
        <v>0.177</v>
      </c>
      <c r="L396" s="7">
        <v>0.0</v>
      </c>
      <c r="M396" s="9">
        <v>0.0</v>
      </c>
      <c r="N396" s="9">
        <v>0.0</v>
      </c>
      <c r="O396" s="7">
        <v>0.0</v>
      </c>
      <c r="P396" s="8">
        <v>2177.0</v>
      </c>
      <c r="Q396" s="8">
        <v>2177.0</v>
      </c>
      <c r="R396" s="8">
        <v>7678.63</v>
      </c>
    </row>
    <row r="397">
      <c r="A397" s="6" t="s">
        <v>58</v>
      </c>
      <c r="B397" s="6" t="s">
        <v>92</v>
      </c>
      <c r="C397" s="6"/>
      <c r="D397" s="6" t="s">
        <v>20</v>
      </c>
      <c r="E397" s="7">
        <v>1.0</v>
      </c>
      <c r="F397" s="8">
        <v>22854.19</v>
      </c>
      <c r="G397" s="8">
        <v>22854.19</v>
      </c>
      <c r="H397" s="8">
        <v>250.0</v>
      </c>
      <c r="I397" s="8">
        <v>250.0</v>
      </c>
      <c r="J397" s="8">
        <v>72.0</v>
      </c>
      <c r="K397" s="9">
        <v>0.18</v>
      </c>
      <c r="L397" s="7">
        <v>0.0</v>
      </c>
      <c r="M397" s="9">
        <v>0.0</v>
      </c>
      <c r="N397" s="9">
        <v>0.0</v>
      </c>
      <c r="O397" s="7">
        <v>0.0</v>
      </c>
      <c r="P397" s="8">
        <v>2064.5</v>
      </c>
      <c r="Q397" s="8">
        <v>2064.5</v>
      </c>
      <c r="R397" s="8">
        <v>3819.56</v>
      </c>
    </row>
    <row r="398">
      <c r="A398" s="6" t="s">
        <v>24</v>
      </c>
      <c r="B398" s="6" t="s">
        <v>92</v>
      </c>
      <c r="C398" s="6"/>
      <c r="D398" s="6" t="s">
        <v>20</v>
      </c>
      <c r="E398" s="7">
        <v>1.0</v>
      </c>
      <c r="F398" s="8">
        <v>21919.26</v>
      </c>
      <c r="G398" s="8">
        <v>21919.26</v>
      </c>
      <c r="H398" s="8">
        <v>250.0</v>
      </c>
      <c r="I398" s="8">
        <v>250.0</v>
      </c>
      <c r="J398" s="8">
        <v>72.0</v>
      </c>
      <c r="K398" s="9">
        <v>0.206</v>
      </c>
      <c r="L398" s="7">
        <v>0.0</v>
      </c>
      <c r="M398" s="9">
        <v>0.0</v>
      </c>
      <c r="N398" s="9">
        <v>0.0</v>
      </c>
      <c r="O398" s="7">
        <v>0.0</v>
      </c>
      <c r="P398" s="8">
        <v>1459.5</v>
      </c>
      <c r="Q398" s="8">
        <v>1459.5</v>
      </c>
      <c r="R398" s="8">
        <v>136292.73</v>
      </c>
    </row>
    <row r="399">
      <c r="A399" s="6" t="s">
        <v>44</v>
      </c>
      <c r="B399" s="6" t="s">
        <v>92</v>
      </c>
      <c r="C399" s="6"/>
      <c r="D399" s="6" t="s">
        <v>20</v>
      </c>
      <c r="E399" s="7">
        <v>1.0</v>
      </c>
      <c r="F399" s="8">
        <v>19242.45</v>
      </c>
      <c r="G399" s="8">
        <v>19242.45</v>
      </c>
      <c r="H399" s="8">
        <v>260.0</v>
      </c>
      <c r="I399" s="8">
        <v>260.0</v>
      </c>
      <c r="J399" s="8">
        <v>72.0</v>
      </c>
      <c r="K399" s="9">
        <v>0.206</v>
      </c>
      <c r="L399" s="7">
        <v>0.0</v>
      </c>
      <c r="M399" s="9">
        <v>0.0</v>
      </c>
      <c r="N399" s="9">
        <v>0.0</v>
      </c>
      <c r="O399" s="7">
        <v>0.0</v>
      </c>
      <c r="P399" s="8">
        <v>2029.0</v>
      </c>
      <c r="Q399" s="8">
        <v>2029.0</v>
      </c>
      <c r="R399" s="8">
        <v>40415.93</v>
      </c>
    </row>
    <row r="400">
      <c r="A400" s="6" t="s">
        <v>28</v>
      </c>
      <c r="B400" s="6" t="s">
        <v>92</v>
      </c>
      <c r="C400" s="6"/>
      <c r="D400" s="6" t="s">
        <v>27</v>
      </c>
      <c r="E400" s="7">
        <v>1.0</v>
      </c>
      <c r="F400" s="8">
        <v>17603.0</v>
      </c>
      <c r="G400" s="8">
        <v>17603.0</v>
      </c>
      <c r="H400" s="8">
        <v>250.0</v>
      </c>
      <c r="I400" s="8">
        <v>250.0</v>
      </c>
      <c r="J400" s="8">
        <v>72.0</v>
      </c>
      <c r="K400" s="9">
        <v>0.21</v>
      </c>
      <c r="L400" s="7">
        <v>21.0</v>
      </c>
      <c r="M400" s="9">
        <v>0.0</v>
      </c>
      <c r="N400" s="9">
        <v>0.0</v>
      </c>
      <c r="O400" s="7">
        <v>0.0</v>
      </c>
      <c r="P400" s="8">
        <v>777.0</v>
      </c>
      <c r="Q400" s="8">
        <v>777.0</v>
      </c>
      <c r="R400" s="8">
        <v>0.0</v>
      </c>
    </row>
    <row r="401">
      <c r="A401" s="6" t="s">
        <v>59</v>
      </c>
      <c r="B401" s="6" t="s">
        <v>92</v>
      </c>
      <c r="C401" s="6"/>
      <c r="D401" s="6" t="s">
        <v>20</v>
      </c>
      <c r="E401" s="7">
        <v>1.0</v>
      </c>
      <c r="F401" s="8">
        <v>14283.81</v>
      </c>
      <c r="G401" s="8">
        <v>14283.81</v>
      </c>
      <c r="H401" s="8">
        <v>250.0</v>
      </c>
      <c r="I401" s="8">
        <v>250.0</v>
      </c>
      <c r="J401" s="8">
        <v>72.0</v>
      </c>
      <c r="K401" s="9">
        <v>0.206</v>
      </c>
      <c r="L401" s="7">
        <v>0.0</v>
      </c>
      <c r="M401" s="9">
        <v>0.0</v>
      </c>
      <c r="N401" s="9">
        <v>0.0</v>
      </c>
      <c r="O401" s="7">
        <v>0.0</v>
      </c>
      <c r="P401" s="8">
        <v>783.0</v>
      </c>
      <c r="Q401" s="8">
        <v>783.0</v>
      </c>
      <c r="R401" s="8">
        <v>38636.94</v>
      </c>
    </row>
    <row r="402">
      <c r="A402" s="6" t="s">
        <v>53</v>
      </c>
      <c r="B402" s="6" t="s">
        <v>93</v>
      </c>
      <c r="C402" s="6"/>
      <c r="D402" s="6" t="s">
        <v>49</v>
      </c>
      <c r="E402" s="7">
        <v>56.0</v>
      </c>
      <c r="F402" s="8">
        <v>1428460.52</v>
      </c>
      <c r="G402" s="8">
        <v>25508.22</v>
      </c>
      <c r="H402" s="8">
        <v>14283.69</v>
      </c>
      <c r="I402" s="8">
        <v>255.07</v>
      </c>
      <c r="J402" s="8">
        <v>69.96</v>
      </c>
      <c r="K402" s="9">
        <v>0.0474</v>
      </c>
      <c r="L402" s="7">
        <v>0.0</v>
      </c>
      <c r="M402" s="9">
        <v>0.002</v>
      </c>
      <c r="N402" s="9">
        <v>0.002</v>
      </c>
      <c r="O402" s="7">
        <v>0.0</v>
      </c>
      <c r="P402" s="8">
        <v>2267.01</v>
      </c>
      <c r="Q402" s="8">
        <v>126952.69</v>
      </c>
      <c r="R402" s="8">
        <v>9209.7</v>
      </c>
    </row>
    <row r="403">
      <c r="A403" s="6" t="s">
        <v>18</v>
      </c>
      <c r="B403" s="6" t="s">
        <v>94</v>
      </c>
      <c r="C403" s="6"/>
      <c r="D403" s="6" t="s">
        <v>20</v>
      </c>
      <c r="E403" s="7">
        <v>6.0</v>
      </c>
      <c r="F403" s="8">
        <v>249696.36</v>
      </c>
      <c r="G403" s="8">
        <v>41616.06</v>
      </c>
      <c r="H403" s="8">
        <v>4825.86</v>
      </c>
      <c r="I403" s="8">
        <v>804.31</v>
      </c>
      <c r="J403" s="8">
        <v>72.0</v>
      </c>
      <c r="K403" s="9">
        <v>0.0405</v>
      </c>
      <c r="L403" s="7">
        <v>0.63</v>
      </c>
      <c r="M403" s="9">
        <v>0.0</v>
      </c>
      <c r="N403" s="9">
        <v>0.0</v>
      </c>
      <c r="O403" s="7">
        <v>0.0</v>
      </c>
      <c r="P403" s="8">
        <v>2744.81</v>
      </c>
      <c r="Q403" s="8">
        <v>16468.86</v>
      </c>
      <c r="R403" s="8">
        <v>84818.91</v>
      </c>
    </row>
    <row r="404">
      <c r="A404" s="6" t="s">
        <v>54</v>
      </c>
      <c r="B404" s="6" t="s">
        <v>94</v>
      </c>
      <c r="C404" s="6"/>
      <c r="D404" s="6" t="s">
        <v>20</v>
      </c>
      <c r="E404" s="7">
        <v>7.0</v>
      </c>
      <c r="F404" s="8">
        <v>234944.66</v>
      </c>
      <c r="G404" s="8">
        <v>33563.52</v>
      </c>
      <c r="H404" s="8">
        <v>2567.05</v>
      </c>
      <c r="I404" s="8">
        <v>366.72</v>
      </c>
      <c r="J404" s="8">
        <v>78.0</v>
      </c>
      <c r="K404" s="9">
        <v>0.033</v>
      </c>
      <c r="L404" s="7">
        <v>0.14</v>
      </c>
      <c r="M404" s="9">
        <v>0.0</v>
      </c>
      <c r="N404" s="9">
        <v>0.0</v>
      </c>
      <c r="O404" s="7">
        <v>0.0</v>
      </c>
      <c r="P404" s="8">
        <v>2318.58</v>
      </c>
      <c r="Q404" s="8">
        <v>16230.05</v>
      </c>
      <c r="R404" s="8">
        <v>12059.26</v>
      </c>
    </row>
    <row r="405">
      <c r="A405" s="6" t="s">
        <v>53</v>
      </c>
      <c r="B405" s="6" t="s">
        <v>95</v>
      </c>
      <c r="C405" s="6"/>
      <c r="D405" s="6" t="s">
        <v>49</v>
      </c>
      <c r="E405" s="7">
        <v>1.0</v>
      </c>
      <c r="F405" s="8">
        <v>31000.01</v>
      </c>
      <c r="G405" s="8">
        <v>31000.01</v>
      </c>
      <c r="H405" s="8">
        <v>465.0</v>
      </c>
      <c r="I405" s="8">
        <v>465.0</v>
      </c>
      <c r="J405" s="8">
        <v>130.0</v>
      </c>
      <c r="K405" s="9">
        <v>0.0299</v>
      </c>
      <c r="L405" s="7">
        <v>2.99</v>
      </c>
      <c r="M405" s="9">
        <v>0.0</v>
      </c>
      <c r="N405" s="9">
        <v>0.0</v>
      </c>
      <c r="O405" s="7">
        <v>0.0</v>
      </c>
      <c r="P405" s="8">
        <v>465.0</v>
      </c>
      <c r="Q405" s="8">
        <v>465.0</v>
      </c>
      <c r="R405" s="8">
        <v>41802.96</v>
      </c>
    </row>
    <row r="406">
      <c r="A406" s="6" t="s">
        <v>40</v>
      </c>
      <c r="B406" s="6" t="s">
        <v>96</v>
      </c>
      <c r="C406" s="6"/>
      <c r="D406" s="6" t="s">
        <v>20</v>
      </c>
      <c r="E406" s="7">
        <v>7.0</v>
      </c>
      <c r="F406" s="8">
        <v>291437.95</v>
      </c>
      <c r="G406" s="8">
        <v>41633.99</v>
      </c>
      <c r="H406" s="8">
        <v>0.0</v>
      </c>
      <c r="I406" s="8">
        <v>0.0</v>
      </c>
      <c r="J406" s="8">
        <v>2.0</v>
      </c>
      <c r="K406" s="9">
        <v>0.0571</v>
      </c>
      <c r="L406" s="7">
        <v>5.71</v>
      </c>
      <c r="M406" s="9">
        <v>0.0</v>
      </c>
      <c r="N406" s="9">
        <v>0.0</v>
      </c>
      <c r="O406" s="7">
        <v>0.0</v>
      </c>
      <c r="P406" s="8">
        <v>44.86</v>
      </c>
      <c r="Q406" s="8">
        <v>314.0</v>
      </c>
      <c r="R406" s="8">
        <v>45486.91</v>
      </c>
    </row>
    <row r="407">
      <c r="A407" s="6" t="s">
        <v>40</v>
      </c>
      <c r="B407" s="6" t="s">
        <v>96</v>
      </c>
      <c r="C407" s="6"/>
      <c r="D407" s="6" t="s">
        <v>20</v>
      </c>
      <c r="E407" s="7">
        <v>4.0</v>
      </c>
      <c r="F407" s="8">
        <v>84867.99</v>
      </c>
      <c r="G407" s="8">
        <v>21217.0</v>
      </c>
      <c r="H407" s="8">
        <v>0.0</v>
      </c>
      <c r="I407" s="8">
        <v>0.0</v>
      </c>
      <c r="J407" s="8">
        <v>2.0</v>
      </c>
      <c r="K407" s="9">
        <v>0.02</v>
      </c>
      <c r="L407" s="7">
        <v>2.0</v>
      </c>
      <c r="M407" s="9">
        <v>0.0</v>
      </c>
      <c r="N407" s="9">
        <v>0.0</v>
      </c>
      <c r="O407" s="7">
        <v>0.0</v>
      </c>
      <c r="P407" s="8">
        <v>108.5</v>
      </c>
      <c r="Q407" s="8">
        <v>434.0</v>
      </c>
      <c r="R407" s="8">
        <v>48544.17</v>
      </c>
    </row>
    <row r="408">
      <c r="A408" s="6" t="s">
        <v>39</v>
      </c>
      <c r="B408" s="6" t="s">
        <v>96</v>
      </c>
      <c r="C408" s="6"/>
      <c r="D408" s="6" t="s">
        <v>20</v>
      </c>
      <c r="E408" s="7">
        <v>2.0</v>
      </c>
      <c r="F408" s="8">
        <v>57433.21</v>
      </c>
      <c r="G408" s="8">
        <v>4786.1</v>
      </c>
      <c r="H408" s="8">
        <v>200.0</v>
      </c>
      <c r="I408" s="8">
        <v>100.0</v>
      </c>
      <c r="J408" s="8">
        <v>12.08</v>
      </c>
      <c r="K408" s="9">
        <v>0.09</v>
      </c>
      <c r="L408" s="7">
        <v>0.0</v>
      </c>
      <c r="M408" s="9">
        <v>0.0</v>
      </c>
      <c r="N408" s="9">
        <v>0.0</v>
      </c>
      <c r="O408" s="7">
        <v>10.0</v>
      </c>
      <c r="P408" s="8">
        <v>216.83</v>
      </c>
      <c r="Q408" s="8">
        <v>2602.0</v>
      </c>
      <c r="R408" s="8">
        <v>1321006.28</v>
      </c>
    </row>
    <row r="409">
      <c r="A409" s="6" t="s">
        <v>52</v>
      </c>
      <c r="B409" s="6" t="s">
        <v>96</v>
      </c>
      <c r="C409" s="6"/>
      <c r="D409" s="6" t="s">
        <v>20</v>
      </c>
      <c r="E409" s="7">
        <v>1.0</v>
      </c>
      <c r="F409" s="8">
        <v>19144.59</v>
      </c>
      <c r="G409" s="8">
        <v>19144.59</v>
      </c>
      <c r="H409" s="8">
        <v>0.0</v>
      </c>
      <c r="I409" s="8">
        <v>0.0</v>
      </c>
      <c r="J409" s="8">
        <v>2.0</v>
      </c>
      <c r="K409" s="9">
        <v>0.0</v>
      </c>
      <c r="L409" s="7">
        <v>0.0</v>
      </c>
      <c r="M409" s="9">
        <v>0.0</v>
      </c>
      <c r="N409" s="9">
        <v>0.0</v>
      </c>
      <c r="O409" s="7">
        <v>0.0</v>
      </c>
      <c r="P409" s="8">
        <v>0.0</v>
      </c>
      <c r="Q409" s="8">
        <v>0.0</v>
      </c>
      <c r="R409" s="8">
        <v>1838.33</v>
      </c>
    </row>
    <row r="410">
      <c r="A410" s="6" t="s">
        <v>34</v>
      </c>
      <c r="B410" s="6" t="s">
        <v>97</v>
      </c>
      <c r="C410" s="6"/>
      <c r="D410" s="6" t="s">
        <v>20</v>
      </c>
      <c r="E410" s="7">
        <v>193.0</v>
      </c>
      <c r="F410" s="8">
        <v>5913729.25</v>
      </c>
      <c r="G410" s="8">
        <v>29867.32</v>
      </c>
      <c r="H410" s="8">
        <v>72328.66</v>
      </c>
      <c r="I410" s="8">
        <v>374.76</v>
      </c>
      <c r="J410" s="8">
        <v>68.34</v>
      </c>
      <c r="K410" s="9">
        <v>0.038</v>
      </c>
      <c r="L410" s="7">
        <v>0.53</v>
      </c>
      <c r="M410" s="9">
        <v>0.007</v>
      </c>
      <c r="N410" s="9">
        <v>0.006</v>
      </c>
      <c r="O410" s="7">
        <v>5.0</v>
      </c>
      <c r="P410" s="8">
        <v>1441.96</v>
      </c>
      <c r="Q410" s="8">
        <v>285507.8</v>
      </c>
      <c r="R410" s="8">
        <v>114798.44</v>
      </c>
    </row>
    <row r="411">
      <c r="A411" s="6" t="s">
        <v>40</v>
      </c>
      <c r="B411" s="6" t="s">
        <v>97</v>
      </c>
      <c r="C411" s="6"/>
      <c r="D411" s="6" t="s">
        <v>20</v>
      </c>
      <c r="E411" s="7">
        <v>114.0</v>
      </c>
      <c r="F411" s="8">
        <v>4352953.73</v>
      </c>
      <c r="G411" s="8">
        <v>38183.8</v>
      </c>
      <c r="H411" s="8">
        <v>53195.52</v>
      </c>
      <c r="I411" s="8">
        <v>466.63</v>
      </c>
      <c r="J411" s="8">
        <v>72.83</v>
      </c>
      <c r="K411" s="9">
        <v>0.0391</v>
      </c>
      <c r="L411" s="7">
        <v>1.65</v>
      </c>
      <c r="M411" s="9">
        <v>0.004</v>
      </c>
      <c r="N411" s="9">
        <v>0.003</v>
      </c>
      <c r="O411" s="7">
        <v>0.0</v>
      </c>
      <c r="P411" s="8">
        <v>1227.19</v>
      </c>
      <c r="Q411" s="8">
        <v>139899.52</v>
      </c>
      <c r="R411" s="8">
        <v>153616.76</v>
      </c>
    </row>
    <row r="412">
      <c r="A412" s="6" t="s">
        <v>52</v>
      </c>
      <c r="B412" s="6" t="s">
        <v>97</v>
      </c>
      <c r="C412" s="6"/>
      <c r="D412" s="6" t="s">
        <v>20</v>
      </c>
      <c r="E412" s="7">
        <v>1.0</v>
      </c>
      <c r="F412" s="8">
        <v>15902.94</v>
      </c>
      <c r="G412" s="8">
        <v>15902.94</v>
      </c>
      <c r="H412" s="8">
        <v>0.0</v>
      </c>
      <c r="I412" s="8">
        <v>0.0</v>
      </c>
      <c r="J412" s="8">
        <v>2.0</v>
      </c>
      <c r="K412" s="9">
        <v>0.0</v>
      </c>
      <c r="L412" s="7">
        <v>0.0</v>
      </c>
      <c r="M412" s="9">
        <v>0.0</v>
      </c>
      <c r="N412" s="9">
        <v>0.0</v>
      </c>
      <c r="O412" s="7">
        <v>0.0</v>
      </c>
      <c r="P412" s="8">
        <v>0.0</v>
      </c>
      <c r="Q412" s="8">
        <v>0.0</v>
      </c>
      <c r="R412" s="8">
        <v>225.0</v>
      </c>
    </row>
    <row r="413">
      <c r="A413" s="6" t="s">
        <v>24</v>
      </c>
      <c r="B413" s="6" t="s">
        <v>98</v>
      </c>
      <c r="C413" s="6"/>
      <c r="D413" s="6" t="s">
        <v>20</v>
      </c>
      <c r="E413" s="7">
        <v>59.0</v>
      </c>
      <c r="F413" s="8">
        <v>1608570.19</v>
      </c>
      <c r="G413" s="8">
        <v>27263.9</v>
      </c>
      <c r="H413" s="8">
        <v>17634.23</v>
      </c>
      <c r="I413" s="8">
        <v>298.89</v>
      </c>
      <c r="J413" s="8">
        <v>65.08</v>
      </c>
      <c r="K413" s="9">
        <v>0.0274</v>
      </c>
      <c r="L413" s="7">
        <v>1.06</v>
      </c>
      <c r="M413" s="9">
        <v>0.002</v>
      </c>
      <c r="N413" s="9">
        <v>0.002</v>
      </c>
      <c r="O413" s="7">
        <v>0.0</v>
      </c>
      <c r="P413" s="8">
        <v>1328.17</v>
      </c>
      <c r="Q413" s="8">
        <v>78362.23</v>
      </c>
      <c r="R413" s="8">
        <v>6416.1</v>
      </c>
    </row>
    <row r="414">
      <c r="A414" s="6" t="s">
        <v>18</v>
      </c>
      <c r="B414" s="6" t="s">
        <v>98</v>
      </c>
      <c r="C414" s="6"/>
      <c r="D414" s="6" t="s">
        <v>20</v>
      </c>
      <c r="E414" s="7">
        <v>37.0</v>
      </c>
      <c r="F414" s="8">
        <v>1388328.7</v>
      </c>
      <c r="G414" s="8">
        <v>37522.4</v>
      </c>
      <c r="H414" s="8">
        <v>16214.18</v>
      </c>
      <c r="I414" s="8">
        <v>438.22</v>
      </c>
      <c r="J414" s="8">
        <v>69.32</v>
      </c>
      <c r="K414" s="9">
        <v>0.0218</v>
      </c>
      <c r="L414" s="7">
        <v>0.11</v>
      </c>
      <c r="M414" s="9">
        <v>0.001</v>
      </c>
      <c r="N414" s="9">
        <v>0.001</v>
      </c>
      <c r="O414" s="7">
        <v>0.0</v>
      </c>
      <c r="P414" s="8">
        <v>1061.06</v>
      </c>
      <c r="Q414" s="8">
        <v>39259.18</v>
      </c>
      <c r="R414" s="8">
        <v>23029.37</v>
      </c>
    </row>
    <row r="415">
      <c r="A415" s="6" t="s">
        <v>58</v>
      </c>
      <c r="B415" s="6" t="s">
        <v>98</v>
      </c>
      <c r="C415" s="6"/>
      <c r="D415" s="6" t="s">
        <v>20</v>
      </c>
      <c r="E415" s="7">
        <v>13.0</v>
      </c>
      <c r="F415" s="8">
        <v>307991.82</v>
      </c>
      <c r="G415" s="8">
        <v>20532.79</v>
      </c>
      <c r="H415" s="8">
        <v>3054.69</v>
      </c>
      <c r="I415" s="8">
        <v>234.98</v>
      </c>
      <c r="J415" s="8">
        <v>54.13</v>
      </c>
      <c r="K415" s="9">
        <v>0.0191</v>
      </c>
      <c r="L415" s="7">
        <v>0.0</v>
      </c>
      <c r="M415" s="9">
        <v>0.0</v>
      </c>
      <c r="N415" s="9">
        <v>0.0</v>
      </c>
      <c r="O415" s="7">
        <v>2.0</v>
      </c>
      <c r="P415" s="8">
        <v>912.18</v>
      </c>
      <c r="Q415" s="8">
        <v>13682.69</v>
      </c>
      <c r="R415" s="8">
        <v>11643.0</v>
      </c>
    </row>
    <row r="416">
      <c r="A416" s="6" t="s">
        <v>53</v>
      </c>
      <c r="B416" s="6" t="s">
        <v>99</v>
      </c>
      <c r="C416" s="6"/>
      <c r="D416" s="6" t="s">
        <v>49</v>
      </c>
      <c r="E416" s="7">
        <v>1.0</v>
      </c>
      <c r="F416" s="8">
        <v>31189.88</v>
      </c>
      <c r="G416" s="8">
        <v>31189.88</v>
      </c>
      <c r="H416" s="8">
        <v>623.8</v>
      </c>
      <c r="I416" s="8">
        <v>623.8</v>
      </c>
      <c r="J416" s="8">
        <v>72.0</v>
      </c>
      <c r="K416" s="9">
        <v>0.0419</v>
      </c>
      <c r="L416" s="7">
        <v>0.0</v>
      </c>
      <c r="M416" s="9">
        <v>0.0</v>
      </c>
      <c r="N416" s="9">
        <v>0.0</v>
      </c>
      <c r="O416" s="7">
        <v>0.0</v>
      </c>
      <c r="P416" s="8">
        <v>2194.8</v>
      </c>
      <c r="Q416" s="8">
        <v>2194.8</v>
      </c>
      <c r="R416" s="8">
        <v>23722.8</v>
      </c>
    </row>
    <row r="417">
      <c r="A417" s="6" t="s">
        <v>41</v>
      </c>
      <c r="B417" s="6" t="s">
        <v>100</v>
      </c>
      <c r="C417" s="6"/>
      <c r="D417" s="6" t="s">
        <v>20</v>
      </c>
      <c r="E417" s="7">
        <v>73.0</v>
      </c>
      <c r="F417" s="8">
        <v>1326417.8</v>
      </c>
      <c r="G417" s="8">
        <v>18170.11</v>
      </c>
      <c r="H417" s="8">
        <v>5214.66</v>
      </c>
      <c r="I417" s="8">
        <v>71.43</v>
      </c>
      <c r="J417" s="8">
        <v>68.3</v>
      </c>
      <c r="K417" s="9">
        <v>0.2032</v>
      </c>
      <c r="L417" s="7">
        <v>12.91</v>
      </c>
      <c r="M417" s="9">
        <v>0.003</v>
      </c>
      <c r="N417" s="9">
        <v>0.002</v>
      </c>
      <c r="O417" s="7">
        <v>0.0</v>
      </c>
      <c r="P417" s="8">
        <v>1464.37</v>
      </c>
      <c r="Q417" s="8">
        <v>106898.83</v>
      </c>
      <c r="R417" s="8">
        <v>34191.12</v>
      </c>
    </row>
    <row r="418">
      <c r="A418" s="6" t="s">
        <v>18</v>
      </c>
      <c r="B418" s="6" t="s">
        <v>100</v>
      </c>
      <c r="C418" s="6"/>
      <c r="D418" s="6" t="s">
        <v>20</v>
      </c>
      <c r="E418" s="7">
        <v>58.0</v>
      </c>
      <c r="F418" s="8">
        <v>1136670.78</v>
      </c>
      <c r="G418" s="8">
        <v>19597.77</v>
      </c>
      <c r="H418" s="8">
        <v>1478.19</v>
      </c>
      <c r="I418" s="8">
        <v>25.49</v>
      </c>
      <c r="J418" s="8">
        <v>67.34</v>
      </c>
      <c r="K418" s="9">
        <v>0.2143</v>
      </c>
      <c r="L418" s="7">
        <v>0.0</v>
      </c>
      <c r="M418" s="9">
        <v>0.002</v>
      </c>
      <c r="N418" s="9">
        <v>0.002</v>
      </c>
      <c r="O418" s="7">
        <v>0.0</v>
      </c>
      <c r="P418" s="8">
        <v>1167.99</v>
      </c>
      <c r="Q418" s="8">
        <v>67743.19</v>
      </c>
      <c r="R418" s="8">
        <v>77471.05</v>
      </c>
    </row>
    <row r="419">
      <c r="A419" s="6" t="s">
        <v>50</v>
      </c>
      <c r="B419" s="6" t="s">
        <v>100</v>
      </c>
      <c r="C419" s="6"/>
      <c r="D419" s="6" t="s">
        <v>20</v>
      </c>
      <c r="E419" s="7">
        <v>41.0</v>
      </c>
      <c r="F419" s="8">
        <v>718157.27</v>
      </c>
      <c r="G419" s="8">
        <v>17516.03</v>
      </c>
      <c r="H419" s="8">
        <v>1076.8</v>
      </c>
      <c r="I419" s="8">
        <v>26.26</v>
      </c>
      <c r="J419" s="8">
        <v>68.49</v>
      </c>
      <c r="K419" s="9">
        <v>0.2096</v>
      </c>
      <c r="L419" s="7">
        <v>0.0</v>
      </c>
      <c r="M419" s="9">
        <v>0.001</v>
      </c>
      <c r="N419" s="9">
        <v>0.001</v>
      </c>
      <c r="O419" s="7">
        <v>0.0</v>
      </c>
      <c r="P419" s="8">
        <v>1188.26</v>
      </c>
      <c r="Q419" s="8">
        <v>48718.8</v>
      </c>
      <c r="R419" s="8">
        <v>40177.66</v>
      </c>
    </row>
    <row r="420">
      <c r="A420" s="6" t="s">
        <v>24</v>
      </c>
      <c r="B420" s="6" t="s">
        <v>100</v>
      </c>
      <c r="C420" s="6"/>
      <c r="D420" s="6" t="s">
        <v>20</v>
      </c>
      <c r="E420" s="7">
        <v>37.0</v>
      </c>
      <c r="F420" s="8">
        <v>633653.96</v>
      </c>
      <c r="G420" s="8">
        <v>17125.78</v>
      </c>
      <c r="H420" s="8">
        <v>3367.78</v>
      </c>
      <c r="I420" s="8">
        <v>91.02</v>
      </c>
      <c r="J420" s="8">
        <v>67.95</v>
      </c>
      <c r="K420" s="9">
        <v>0.1917</v>
      </c>
      <c r="L420" s="7">
        <v>1.73</v>
      </c>
      <c r="M420" s="9">
        <v>0.001</v>
      </c>
      <c r="N420" s="9">
        <v>0.001</v>
      </c>
      <c r="O420" s="7">
        <v>0.0</v>
      </c>
      <c r="P420" s="8">
        <v>1519.68</v>
      </c>
      <c r="Q420" s="8">
        <v>56228.28</v>
      </c>
      <c r="R420" s="8">
        <v>32116.75</v>
      </c>
    </row>
    <row r="421">
      <c r="A421" s="6" t="s">
        <v>36</v>
      </c>
      <c r="B421" s="6" t="s">
        <v>100</v>
      </c>
      <c r="C421" s="6"/>
      <c r="D421" s="6" t="s">
        <v>33</v>
      </c>
      <c r="E421" s="7">
        <v>21.0</v>
      </c>
      <c r="F421" s="8">
        <v>432226.7</v>
      </c>
      <c r="G421" s="8">
        <v>20582.22</v>
      </c>
      <c r="H421" s="8">
        <v>1631.65</v>
      </c>
      <c r="I421" s="8">
        <v>77.7</v>
      </c>
      <c r="J421" s="8">
        <v>68.86</v>
      </c>
      <c r="K421" s="9">
        <v>0.2105</v>
      </c>
      <c r="L421" s="7">
        <v>4.01</v>
      </c>
      <c r="M421" s="9">
        <v>0.001</v>
      </c>
      <c r="N421" s="9">
        <v>0.001</v>
      </c>
      <c r="O421" s="7">
        <v>0.0</v>
      </c>
      <c r="P421" s="8">
        <v>1229.75</v>
      </c>
      <c r="Q421" s="8">
        <v>25824.65</v>
      </c>
      <c r="R421" s="8">
        <v>12747.19</v>
      </c>
    </row>
    <row r="422">
      <c r="A422" s="6" t="s">
        <v>35</v>
      </c>
      <c r="B422" s="6" t="s">
        <v>100</v>
      </c>
      <c r="C422" s="6"/>
      <c r="D422" s="6" t="s">
        <v>31</v>
      </c>
      <c r="E422" s="7">
        <v>20.0</v>
      </c>
      <c r="F422" s="8">
        <v>376552.6</v>
      </c>
      <c r="G422" s="8">
        <v>18827.63</v>
      </c>
      <c r="H422" s="8">
        <v>311.48</v>
      </c>
      <c r="I422" s="8">
        <v>15.57</v>
      </c>
      <c r="J422" s="8">
        <v>67.5</v>
      </c>
      <c r="K422" s="9">
        <v>0.2452</v>
      </c>
      <c r="L422" s="7">
        <v>0.0</v>
      </c>
      <c r="M422" s="9">
        <v>0.001</v>
      </c>
      <c r="N422" s="9">
        <v>0.001</v>
      </c>
      <c r="O422" s="7">
        <v>0.0</v>
      </c>
      <c r="P422" s="8">
        <v>1257.49</v>
      </c>
      <c r="Q422" s="8">
        <v>25149.83</v>
      </c>
      <c r="R422" s="8">
        <v>8818.4</v>
      </c>
    </row>
    <row r="423">
      <c r="A423" s="6" t="s">
        <v>34</v>
      </c>
      <c r="B423" s="6" t="s">
        <v>100</v>
      </c>
      <c r="C423" s="6"/>
      <c r="D423" s="6" t="s">
        <v>20</v>
      </c>
      <c r="E423" s="7">
        <v>17.0</v>
      </c>
      <c r="F423" s="8">
        <v>359682.62</v>
      </c>
      <c r="G423" s="8">
        <v>21157.8</v>
      </c>
      <c r="H423" s="8">
        <v>810.14</v>
      </c>
      <c r="I423" s="8">
        <v>47.66</v>
      </c>
      <c r="J423" s="8">
        <v>70.24</v>
      </c>
      <c r="K423" s="9">
        <v>0.1935</v>
      </c>
      <c r="L423" s="7">
        <v>0.0</v>
      </c>
      <c r="M423" s="9">
        <v>0.001</v>
      </c>
      <c r="N423" s="9">
        <v>0.001</v>
      </c>
      <c r="O423" s="7">
        <v>0.0</v>
      </c>
      <c r="P423" s="8">
        <v>1456.6</v>
      </c>
      <c r="Q423" s="8">
        <v>24762.14</v>
      </c>
      <c r="R423" s="8">
        <v>14776.39</v>
      </c>
    </row>
    <row r="424">
      <c r="A424" s="6" t="s">
        <v>32</v>
      </c>
      <c r="B424" s="6" t="s">
        <v>100</v>
      </c>
      <c r="C424" s="6"/>
      <c r="D424" s="6" t="s">
        <v>33</v>
      </c>
      <c r="E424" s="7">
        <v>18.0</v>
      </c>
      <c r="F424" s="8">
        <v>318494.46</v>
      </c>
      <c r="G424" s="8">
        <v>17694.14</v>
      </c>
      <c r="H424" s="8">
        <v>492.67</v>
      </c>
      <c r="I424" s="8">
        <v>27.37</v>
      </c>
      <c r="J424" s="8">
        <v>68.67</v>
      </c>
      <c r="K424" s="9">
        <v>0.2073</v>
      </c>
      <c r="L424" s="7">
        <v>18.2</v>
      </c>
      <c r="M424" s="9">
        <v>0.001</v>
      </c>
      <c r="N424" s="9">
        <v>0.001</v>
      </c>
      <c r="O424" s="7">
        <v>0.0</v>
      </c>
      <c r="P424" s="8">
        <v>782.26</v>
      </c>
      <c r="Q424" s="8">
        <v>14080.67</v>
      </c>
      <c r="R424" s="8">
        <v>3783.25</v>
      </c>
    </row>
    <row r="425">
      <c r="A425" s="6" t="s">
        <v>60</v>
      </c>
      <c r="B425" s="6" t="s">
        <v>100</v>
      </c>
      <c r="C425" s="6"/>
      <c r="D425" s="6" t="s">
        <v>20</v>
      </c>
      <c r="E425" s="7">
        <v>17.0</v>
      </c>
      <c r="F425" s="8">
        <v>269377.71</v>
      </c>
      <c r="G425" s="8">
        <v>15845.75</v>
      </c>
      <c r="H425" s="8">
        <v>67.0</v>
      </c>
      <c r="I425" s="8">
        <v>3.94</v>
      </c>
      <c r="J425" s="8">
        <v>67.41</v>
      </c>
      <c r="K425" s="9">
        <v>0.2193</v>
      </c>
      <c r="L425" s="7">
        <v>14.14</v>
      </c>
      <c r="M425" s="9">
        <v>0.001</v>
      </c>
      <c r="N425" s="9">
        <v>0.001</v>
      </c>
      <c r="O425" s="7">
        <v>0.0</v>
      </c>
      <c r="P425" s="8">
        <v>867.86</v>
      </c>
      <c r="Q425" s="8">
        <v>14753.64</v>
      </c>
      <c r="R425" s="8">
        <v>6233.05</v>
      </c>
    </row>
    <row r="426">
      <c r="A426" s="6" t="s">
        <v>45</v>
      </c>
      <c r="B426" s="6" t="s">
        <v>100</v>
      </c>
      <c r="C426" s="6"/>
      <c r="D426" s="6" t="s">
        <v>27</v>
      </c>
      <c r="E426" s="7">
        <v>14.0</v>
      </c>
      <c r="F426" s="8">
        <v>269024.23</v>
      </c>
      <c r="G426" s="8">
        <v>19216.02</v>
      </c>
      <c r="H426" s="8">
        <v>727.29</v>
      </c>
      <c r="I426" s="8">
        <v>51.95</v>
      </c>
      <c r="J426" s="8">
        <v>68.14</v>
      </c>
      <c r="K426" s="9">
        <v>0.1985</v>
      </c>
      <c r="L426" s="7">
        <v>2.95</v>
      </c>
      <c r="M426" s="9">
        <v>0.001</v>
      </c>
      <c r="N426" s="9">
        <v>0.0</v>
      </c>
      <c r="O426" s="7">
        <v>0.0</v>
      </c>
      <c r="P426" s="8">
        <v>1661.33</v>
      </c>
      <c r="Q426" s="8">
        <v>23258.6</v>
      </c>
      <c r="R426" s="8">
        <v>29960.26</v>
      </c>
    </row>
    <row r="427">
      <c r="A427" s="6" t="s">
        <v>43</v>
      </c>
      <c r="B427" s="6" t="s">
        <v>100</v>
      </c>
      <c r="C427" s="6"/>
      <c r="D427" s="6" t="s">
        <v>27</v>
      </c>
      <c r="E427" s="7">
        <v>12.0</v>
      </c>
      <c r="F427" s="8">
        <v>256855.75</v>
      </c>
      <c r="G427" s="8">
        <v>21404.65</v>
      </c>
      <c r="H427" s="8">
        <v>221.5</v>
      </c>
      <c r="I427" s="8">
        <v>18.46</v>
      </c>
      <c r="J427" s="8">
        <v>71.0</v>
      </c>
      <c r="K427" s="9">
        <v>0.2017</v>
      </c>
      <c r="L427" s="7">
        <v>20.17</v>
      </c>
      <c r="M427" s="9">
        <v>0.0</v>
      </c>
      <c r="N427" s="9">
        <v>0.0</v>
      </c>
      <c r="O427" s="7">
        <v>0.0</v>
      </c>
      <c r="P427" s="8">
        <v>2014.13</v>
      </c>
      <c r="Q427" s="8">
        <v>24169.5</v>
      </c>
      <c r="R427" s="8">
        <v>769.5</v>
      </c>
    </row>
    <row r="428">
      <c r="A428" s="6" t="s">
        <v>37</v>
      </c>
      <c r="B428" s="6" t="s">
        <v>100</v>
      </c>
      <c r="C428" s="6"/>
      <c r="D428" s="6" t="s">
        <v>31</v>
      </c>
      <c r="E428" s="7">
        <v>13.0</v>
      </c>
      <c r="F428" s="8">
        <v>238495.05</v>
      </c>
      <c r="G428" s="8">
        <v>18345.77</v>
      </c>
      <c r="H428" s="8">
        <v>538.57</v>
      </c>
      <c r="I428" s="8">
        <v>41.43</v>
      </c>
      <c r="J428" s="8">
        <v>67.38</v>
      </c>
      <c r="K428" s="9">
        <v>0.2291</v>
      </c>
      <c r="L428" s="7">
        <v>0.0</v>
      </c>
      <c r="M428" s="9">
        <v>0.0</v>
      </c>
      <c r="N428" s="9">
        <v>0.0</v>
      </c>
      <c r="O428" s="7">
        <v>0.0</v>
      </c>
      <c r="P428" s="8">
        <v>1425.2</v>
      </c>
      <c r="Q428" s="8">
        <v>18527.57</v>
      </c>
      <c r="R428" s="8">
        <v>126952.69</v>
      </c>
    </row>
    <row r="429">
      <c r="A429" s="6" t="s">
        <v>56</v>
      </c>
      <c r="B429" s="6" t="s">
        <v>100</v>
      </c>
      <c r="C429" s="6"/>
      <c r="D429" s="6" t="s">
        <v>27</v>
      </c>
      <c r="E429" s="7">
        <v>10.0</v>
      </c>
      <c r="F429" s="8">
        <v>190463.0</v>
      </c>
      <c r="G429" s="8">
        <v>19046.3</v>
      </c>
      <c r="H429" s="8">
        <v>0.0</v>
      </c>
      <c r="I429" s="8">
        <v>0.0</v>
      </c>
      <c r="J429" s="8">
        <v>70.8</v>
      </c>
      <c r="K429" s="9">
        <v>0.208</v>
      </c>
      <c r="L429" s="7">
        <v>0.0</v>
      </c>
      <c r="M429" s="9">
        <v>0.0</v>
      </c>
      <c r="N429" s="9">
        <v>0.0</v>
      </c>
      <c r="O429" s="7">
        <v>0.0</v>
      </c>
      <c r="P429" s="8">
        <v>1014.0</v>
      </c>
      <c r="Q429" s="8">
        <v>10140.0</v>
      </c>
      <c r="R429" s="8">
        <v>22377.0</v>
      </c>
    </row>
    <row r="430">
      <c r="A430" s="6" t="s">
        <v>47</v>
      </c>
      <c r="B430" s="6" t="s">
        <v>100</v>
      </c>
      <c r="C430" s="6"/>
      <c r="D430" s="6" t="s">
        <v>20</v>
      </c>
      <c r="E430" s="7">
        <v>12.0</v>
      </c>
      <c r="F430" s="8">
        <v>186750.41</v>
      </c>
      <c r="G430" s="8">
        <v>15562.53</v>
      </c>
      <c r="H430" s="8">
        <v>236.52</v>
      </c>
      <c r="I430" s="8">
        <v>19.71</v>
      </c>
      <c r="J430" s="8">
        <v>68.0</v>
      </c>
      <c r="K430" s="9">
        <v>0.1881</v>
      </c>
      <c r="L430" s="7">
        <v>0.0</v>
      </c>
      <c r="M430" s="9">
        <v>0.0</v>
      </c>
      <c r="N430" s="9">
        <v>0.0</v>
      </c>
      <c r="O430" s="7">
        <v>0.0</v>
      </c>
      <c r="P430" s="8">
        <v>1004.96</v>
      </c>
      <c r="Q430" s="8">
        <v>12059.52</v>
      </c>
      <c r="R430" s="8">
        <v>78362.23</v>
      </c>
    </row>
    <row r="431">
      <c r="A431" s="6" t="s">
        <v>38</v>
      </c>
      <c r="B431" s="6" t="s">
        <v>100</v>
      </c>
      <c r="C431" s="6"/>
      <c r="D431" s="6" t="s">
        <v>33</v>
      </c>
      <c r="E431" s="7">
        <v>10.0</v>
      </c>
      <c r="F431" s="8">
        <v>184900.74</v>
      </c>
      <c r="G431" s="8">
        <v>18490.07</v>
      </c>
      <c r="H431" s="8">
        <v>652.11</v>
      </c>
      <c r="I431" s="8">
        <v>65.21</v>
      </c>
      <c r="J431" s="8">
        <v>72.0</v>
      </c>
      <c r="K431" s="9">
        <v>0.1971</v>
      </c>
      <c r="L431" s="7">
        <v>1.77</v>
      </c>
      <c r="M431" s="9">
        <v>0.0</v>
      </c>
      <c r="N431" s="9">
        <v>0.0</v>
      </c>
      <c r="O431" s="7">
        <v>0.0</v>
      </c>
      <c r="P431" s="8">
        <v>1355.81</v>
      </c>
      <c r="Q431" s="8">
        <v>13558.11</v>
      </c>
      <c r="R431" s="8">
        <v>12738.8</v>
      </c>
    </row>
    <row r="432">
      <c r="A432" s="6" t="s">
        <v>59</v>
      </c>
      <c r="B432" s="6" t="s">
        <v>100</v>
      </c>
      <c r="C432" s="6"/>
      <c r="D432" s="6" t="s">
        <v>20</v>
      </c>
      <c r="E432" s="7">
        <v>10.0</v>
      </c>
      <c r="F432" s="8">
        <v>183440.31</v>
      </c>
      <c r="G432" s="8">
        <v>18344.03</v>
      </c>
      <c r="H432" s="8">
        <v>366.64</v>
      </c>
      <c r="I432" s="8">
        <v>36.66</v>
      </c>
      <c r="J432" s="8">
        <v>70.8</v>
      </c>
      <c r="K432" s="9">
        <v>0.2119</v>
      </c>
      <c r="L432" s="7">
        <v>0.0</v>
      </c>
      <c r="M432" s="9">
        <v>0.0</v>
      </c>
      <c r="N432" s="9">
        <v>0.0</v>
      </c>
      <c r="O432" s="7">
        <v>0.0</v>
      </c>
      <c r="P432" s="8">
        <v>972.46</v>
      </c>
      <c r="Q432" s="8">
        <v>9724.64</v>
      </c>
      <c r="R432" s="8">
        <v>475.5</v>
      </c>
    </row>
    <row r="433">
      <c r="A433" s="6" t="s">
        <v>51</v>
      </c>
      <c r="B433" s="6" t="s">
        <v>100</v>
      </c>
      <c r="C433" s="6"/>
      <c r="D433" s="6" t="s">
        <v>31</v>
      </c>
      <c r="E433" s="7">
        <v>11.0</v>
      </c>
      <c r="F433" s="8">
        <v>170650.67</v>
      </c>
      <c r="G433" s="8">
        <v>15513.7</v>
      </c>
      <c r="H433" s="8">
        <v>168.99</v>
      </c>
      <c r="I433" s="8">
        <v>15.36</v>
      </c>
      <c r="J433" s="8">
        <v>66.55</v>
      </c>
      <c r="K433" s="9">
        <v>0.2522</v>
      </c>
      <c r="L433" s="7">
        <v>2.37</v>
      </c>
      <c r="M433" s="9">
        <v>0.0</v>
      </c>
      <c r="N433" s="9">
        <v>0.0</v>
      </c>
      <c r="O433" s="7">
        <v>0.0</v>
      </c>
      <c r="P433" s="8">
        <v>1205.54</v>
      </c>
      <c r="Q433" s="8">
        <v>13260.99</v>
      </c>
      <c r="R433" s="8">
        <v>24169.5</v>
      </c>
    </row>
    <row r="434">
      <c r="A434" s="6" t="s">
        <v>29</v>
      </c>
      <c r="B434" s="6" t="s">
        <v>100</v>
      </c>
      <c r="C434" s="6"/>
      <c r="D434" s="6" t="s">
        <v>31</v>
      </c>
      <c r="E434" s="7">
        <v>10.0</v>
      </c>
      <c r="F434" s="8">
        <v>166963.83</v>
      </c>
      <c r="G434" s="8">
        <v>16696.38</v>
      </c>
      <c r="H434" s="8">
        <v>475.0</v>
      </c>
      <c r="I434" s="8">
        <v>47.5</v>
      </c>
      <c r="J434" s="8">
        <v>67.8</v>
      </c>
      <c r="K434" s="9">
        <v>0.2411</v>
      </c>
      <c r="L434" s="7">
        <v>0.0</v>
      </c>
      <c r="M434" s="9">
        <v>0.0</v>
      </c>
      <c r="N434" s="9">
        <v>0.0</v>
      </c>
      <c r="O434" s="7">
        <v>0.0</v>
      </c>
      <c r="P434" s="8">
        <v>961.0</v>
      </c>
      <c r="Q434" s="8">
        <v>9610.0</v>
      </c>
      <c r="R434" s="8">
        <v>3789.4</v>
      </c>
    </row>
    <row r="435">
      <c r="A435" s="6" t="s">
        <v>44</v>
      </c>
      <c r="B435" s="6" t="s">
        <v>100</v>
      </c>
      <c r="C435" s="6"/>
      <c r="D435" s="6" t="s">
        <v>20</v>
      </c>
      <c r="E435" s="7">
        <v>8.0</v>
      </c>
      <c r="F435" s="8">
        <v>145452.5</v>
      </c>
      <c r="G435" s="8">
        <v>18181.56</v>
      </c>
      <c r="H435" s="8">
        <v>294.56</v>
      </c>
      <c r="I435" s="8">
        <v>36.82</v>
      </c>
      <c r="J435" s="8">
        <v>69.0</v>
      </c>
      <c r="K435" s="9">
        <v>0.2131</v>
      </c>
      <c r="L435" s="7">
        <v>7.06</v>
      </c>
      <c r="M435" s="9">
        <v>0.0</v>
      </c>
      <c r="N435" s="9">
        <v>0.0</v>
      </c>
      <c r="O435" s="7">
        <v>0.0</v>
      </c>
      <c r="P435" s="8">
        <v>941.32</v>
      </c>
      <c r="Q435" s="8">
        <v>7530.56</v>
      </c>
      <c r="R435" s="8">
        <v>6819.56</v>
      </c>
    </row>
    <row r="436">
      <c r="A436" s="6" t="s">
        <v>46</v>
      </c>
      <c r="B436" s="6" t="s">
        <v>100</v>
      </c>
      <c r="C436" s="6"/>
      <c r="D436" s="6" t="s">
        <v>31</v>
      </c>
      <c r="E436" s="7">
        <v>10.0</v>
      </c>
      <c r="F436" s="8">
        <v>140424.57</v>
      </c>
      <c r="G436" s="8">
        <v>14042.46</v>
      </c>
      <c r="H436" s="8">
        <v>44.65</v>
      </c>
      <c r="I436" s="8">
        <v>4.47</v>
      </c>
      <c r="J436" s="8">
        <v>68.4</v>
      </c>
      <c r="K436" s="9">
        <v>0.2383</v>
      </c>
      <c r="L436" s="7">
        <v>0.0</v>
      </c>
      <c r="M436" s="9">
        <v>0.0</v>
      </c>
      <c r="N436" s="9">
        <v>0.0</v>
      </c>
      <c r="O436" s="7">
        <v>0.0</v>
      </c>
      <c r="P436" s="8">
        <v>1063.47</v>
      </c>
      <c r="Q436" s="8">
        <v>10634.65</v>
      </c>
      <c r="R436" s="8">
        <v>3861.26</v>
      </c>
    </row>
    <row r="437">
      <c r="A437" s="6" t="s">
        <v>25</v>
      </c>
      <c r="B437" s="6" t="s">
        <v>100</v>
      </c>
      <c r="C437" s="6"/>
      <c r="D437" s="6" t="s">
        <v>27</v>
      </c>
      <c r="E437" s="7">
        <v>8.0</v>
      </c>
      <c r="F437" s="8">
        <v>136230.0</v>
      </c>
      <c r="G437" s="8">
        <v>17028.75</v>
      </c>
      <c r="H437" s="8">
        <v>191.65</v>
      </c>
      <c r="I437" s="8">
        <v>23.96</v>
      </c>
      <c r="J437" s="8">
        <v>67.5</v>
      </c>
      <c r="K437" s="9">
        <v>0.1811</v>
      </c>
      <c r="L437" s="7">
        <v>1.6</v>
      </c>
      <c r="M437" s="9">
        <v>0.0</v>
      </c>
      <c r="N437" s="9">
        <v>0.0</v>
      </c>
      <c r="O437" s="7">
        <v>0.0</v>
      </c>
      <c r="P437" s="8">
        <v>1546.83</v>
      </c>
      <c r="Q437" s="8">
        <v>12374.65</v>
      </c>
      <c r="R437" s="8">
        <v>23081.24</v>
      </c>
    </row>
    <row r="438">
      <c r="A438" s="6" t="s">
        <v>57</v>
      </c>
      <c r="B438" s="6" t="s">
        <v>100</v>
      </c>
      <c r="C438" s="6"/>
      <c r="D438" s="6" t="s">
        <v>33</v>
      </c>
      <c r="E438" s="7">
        <v>6.0</v>
      </c>
      <c r="F438" s="8">
        <v>125852.02</v>
      </c>
      <c r="G438" s="8">
        <v>20975.34</v>
      </c>
      <c r="H438" s="8">
        <v>0.0</v>
      </c>
      <c r="I438" s="8">
        <v>0.0</v>
      </c>
      <c r="J438" s="8">
        <v>66.0</v>
      </c>
      <c r="K438" s="9">
        <v>0.2234</v>
      </c>
      <c r="L438" s="7">
        <v>14.89</v>
      </c>
      <c r="M438" s="9">
        <v>0.0</v>
      </c>
      <c r="N438" s="9">
        <v>0.0</v>
      </c>
      <c r="O438" s="7">
        <v>0.0</v>
      </c>
      <c r="P438" s="8">
        <v>1047.17</v>
      </c>
      <c r="Q438" s="8">
        <v>6283.0</v>
      </c>
      <c r="R438" s="8">
        <v>24978.43</v>
      </c>
    </row>
    <row r="439">
      <c r="A439" s="6" t="s">
        <v>40</v>
      </c>
      <c r="B439" s="6" t="s">
        <v>100</v>
      </c>
      <c r="C439" s="6"/>
      <c r="D439" s="6" t="s">
        <v>20</v>
      </c>
      <c r="E439" s="7">
        <v>5.0</v>
      </c>
      <c r="F439" s="8">
        <v>124988.67</v>
      </c>
      <c r="G439" s="8">
        <v>24997.73</v>
      </c>
      <c r="H439" s="8">
        <v>550.0</v>
      </c>
      <c r="I439" s="8">
        <v>110.0</v>
      </c>
      <c r="J439" s="8">
        <v>69.6</v>
      </c>
      <c r="K439" s="9">
        <v>0.1837</v>
      </c>
      <c r="L439" s="7">
        <v>8.4</v>
      </c>
      <c r="M439" s="9">
        <v>0.0</v>
      </c>
      <c r="N439" s="9">
        <v>0.0</v>
      </c>
      <c r="O439" s="7">
        <v>0.0</v>
      </c>
      <c r="P439" s="8">
        <v>949.2</v>
      </c>
      <c r="Q439" s="8">
        <v>4746.0</v>
      </c>
      <c r="R439" s="8">
        <v>248913.69</v>
      </c>
    </row>
    <row r="440">
      <c r="A440" s="6" t="s">
        <v>48</v>
      </c>
      <c r="B440" s="6" t="s">
        <v>100</v>
      </c>
      <c r="C440" s="6"/>
      <c r="D440" s="6" t="s">
        <v>49</v>
      </c>
      <c r="E440" s="7">
        <v>5.0</v>
      </c>
      <c r="F440" s="8">
        <v>103593.99</v>
      </c>
      <c r="G440" s="8">
        <v>20718.8</v>
      </c>
      <c r="H440" s="8">
        <v>0.0</v>
      </c>
      <c r="I440" s="8">
        <v>0.0</v>
      </c>
      <c r="J440" s="8">
        <v>72.0</v>
      </c>
      <c r="K440" s="9">
        <v>0.2466</v>
      </c>
      <c r="L440" s="7">
        <v>24.66</v>
      </c>
      <c r="M440" s="9">
        <v>0.0</v>
      </c>
      <c r="N440" s="9">
        <v>0.0</v>
      </c>
      <c r="O440" s="7">
        <v>0.0</v>
      </c>
      <c r="P440" s="8">
        <v>598.86</v>
      </c>
      <c r="Q440" s="8">
        <v>2994.31</v>
      </c>
      <c r="R440" s="8">
        <v>100096.33</v>
      </c>
    </row>
    <row r="441">
      <c r="A441" s="6" t="s">
        <v>52</v>
      </c>
      <c r="B441" s="6" t="s">
        <v>100</v>
      </c>
      <c r="C441" s="6"/>
      <c r="D441" s="6" t="s">
        <v>20</v>
      </c>
      <c r="E441" s="7">
        <v>5.0</v>
      </c>
      <c r="F441" s="8">
        <v>99407.2</v>
      </c>
      <c r="G441" s="8">
        <v>19881.44</v>
      </c>
      <c r="H441" s="8">
        <v>275.14</v>
      </c>
      <c r="I441" s="8">
        <v>55.03</v>
      </c>
      <c r="J441" s="8">
        <v>72.0</v>
      </c>
      <c r="K441" s="9">
        <v>0.1685</v>
      </c>
      <c r="L441" s="7">
        <v>10.87</v>
      </c>
      <c r="M441" s="9">
        <v>0.0</v>
      </c>
      <c r="N441" s="9">
        <v>0.0</v>
      </c>
      <c r="O441" s="7">
        <v>0.0</v>
      </c>
      <c r="P441" s="8">
        <v>936.43</v>
      </c>
      <c r="Q441" s="8">
        <v>4682.14</v>
      </c>
      <c r="R441" s="8">
        <v>248913.69</v>
      </c>
    </row>
    <row r="442">
      <c r="A442" s="6" t="s">
        <v>54</v>
      </c>
      <c r="B442" s="6" t="s">
        <v>100</v>
      </c>
      <c r="C442" s="6"/>
      <c r="D442" s="6" t="s">
        <v>20</v>
      </c>
      <c r="E442" s="7">
        <v>7.0</v>
      </c>
      <c r="F442" s="8">
        <v>97868.66</v>
      </c>
      <c r="G442" s="8">
        <v>13981.24</v>
      </c>
      <c r="H442" s="8">
        <v>213.62</v>
      </c>
      <c r="I442" s="8">
        <v>30.52</v>
      </c>
      <c r="J442" s="8">
        <v>61.71</v>
      </c>
      <c r="K442" s="9">
        <v>0.2177</v>
      </c>
      <c r="L442" s="7">
        <v>2.82</v>
      </c>
      <c r="M442" s="9">
        <v>0.0</v>
      </c>
      <c r="N442" s="9">
        <v>0.0</v>
      </c>
      <c r="O442" s="7">
        <v>0.0</v>
      </c>
      <c r="P442" s="8">
        <v>650.52</v>
      </c>
      <c r="Q442" s="8">
        <v>4553.62</v>
      </c>
      <c r="R442" s="8">
        <v>12059.26</v>
      </c>
    </row>
    <row r="443">
      <c r="A443" s="6" t="s">
        <v>42</v>
      </c>
      <c r="B443" s="6" t="s">
        <v>100</v>
      </c>
      <c r="C443" s="6"/>
      <c r="D443" s="6" t="s">
        <v>20</v>
      </c>
      <c r="E443" s="7">
        <v>5.0</v>
      </c>
      <c r="F443" s="8">
        <v>82490.58</v>
      </c>
      <c r="G443" s="8">
        <v>16498.12</v>
      </c>
      <c r="H443" s="8">
        <v>299.69</v>
      </c>
      <c r="I443" s="8">
        <v>59.94</v>
      </c>
      <c r="J443" s="8">
        <v>69.6</v>
      </c>
      <c r="K443" s="9">
        <v>0.1854</v>
      </c>
      <c r="L443" s="7">
        <v>0.0</v>
      </c>
      <c r="M443" s="9">
        <v>0.0</v>
      </c>
      <c r="N443" s="9">
        <v>0.0</v>
      </c>
      <c r="O443" s="7">
        <v>0.0</v>
      </c>
      <c r="P443" s="8">
        <v>704.54</v>
      </c>
      <c r="Q443" s="8">
        <v>3522.69</v>
      </c>
      <c r="R443" s="8">
        <v>445818.06</v>
      </c>
    </row>
    <row r="444">
      <c r="A444" s="6" t="s">
        <v>55</v>
      </c>
      <c r="B444" s="6" t="s">
        <v>100</v>
      </c>
      <c r="C444" s="6"/>
      <c r="D444" s="6" t="s">
        <v>33</v>
      </c>
      <c r="E444" s="7">
        <v>4.0</v>
      </c>
      <c r="F444" s="8">
        <v>71435.08</v>
      </c>
      <c r="G444" s="8">
        <v>17858.77</v>
      </c>
      <c r="H444" s="8">
        <v>200.0</v>
      </c>
      <c r="I444" s="8">
        <v>50.0</v>
      </c>
      <c r="J444" s="8">
        <v>72.0</v>
      </c>
      <c r="K444" s="9">
        <v>0.212</v>
      </c>
      <c r="L444" s="7">
        <v>0.0</v>
      </c>
      <c r="M444" s="9">
        <v>0.0</v>
      </c>
      <c r="N444" s="9">
        <v>0.0</v>
      </c>
      <c r="O444" s="7">
        <v>0.0</v>
      </c>
      <c r="P444" s="8">
        <v>1106.75</v>
      </c>
      <c r="Q444" s="8">
        <v>4427.0</v>
      </c>
      <c r="R444" s="8">
        <v>95430.0</v>
      </c>
    </row>
    <row r="445">
      <c r="A445" s="6" t="s">
        <v>28</v>
      </c>
      <c r="B445" s="6" t="s">
        <v>100</v>
      </c>
      <c r="C445" s="6"/>
      <c r="D445" s="6" t="s">
        <v>27</v>
      </c>
      <c r="E445" s="7">
        <v>2.0</v>
      </c>
      <c r="F445" s="8">
        <v>47318.0</v>
      </c>
      <c r="G445" s="8">
        <v>23659.0</v>
      </c>
      <c r="H445" s="8">
        <v>0.0</v>
      </c>
      <c r="I445" s="8">
        <v>0.0</v>
      </c>
      <c r="J445" s="8">
        <v>72.0</v>
      </c>
      <c r="K445" s="9">
        <v>0.21</v>
      </c>
      <c r="L445" s="7">
        <v>21.0</v>
      </c>
      <c r="M445" s="9">
        <v>0.0</v>
      </c>
      <c r="N445" s="9">
        <v>0.0</v>
      </c>
      <c r="O445" s="7">
        <v>0.0</v>
      </c>
      <c r="P445" s="8">
        <v>851.0</v>
      </c>
      <c r="Q445" s="8">
        <v>1702.0</v>
      </c>
      <c r="R445" s="8">
        <v>902.5</v>
      </c>
    </row>
    <row r="446">
      <c r="A446" s="6" t="s">
        <v>39</v>
      </c>
      <c r="B446" s="6" t="s">
        <v>100</v>
      </c>
      <c r="C446" s="6"/>
      <c r="D446" s="6" t="s">
        <v>20</v>
      </c>
      <c r="E446" s="7">
        <v>2.0</v>
      </c>
      <c r="F446" s="8">
        <v>42133.56</v>
      </c>
      <c r="G446" s="8">
        <v>21066.78</v>
      </c>
      <c r="H446" s="8">
        <v>0.0</v>
      </c>
      <c r="I446" s="8">
        <v>0.0</v>
      </c>
      <c r="J446" s="8">
        <v>72.0</v>
      </c>
      <c r="K446" s="9">
        <v>0.2105</v>
      </c>
      <c r="L446" s="7">
        <v>0.0</v>
      </c>
      <c r="M446" s="9">
        <v>0.0</v>
      </c>
      <c r="N446" s="9">
        <v>0.0</v>
      </c>
      <c r="O446" s="7">
        <v>0.0</v>
      </c>
      <c r="P446" s="8">
        <v>492.5</v>
      </c>
      <c r="Q446" s="8">
        <v>985.0</v>
      </c>
      <c r="R446" s="8">
        <v>104565.8</v>
      </c>
    </row>
    <row r="447">
      <c r="A447" s="6" t="s">
        <v>58</v>
      </c>
      <c r="B447" s="6" t="s">
        <v>100</v>
      </c>
      <c r="C447" s="6"/>
      <c r="D447" s="6" t="s">
        <v>20</v>
      </c>
      <c r="E447" s="7">
        <v>1.0</v>
      </c>
      <c r="F447" s="8">
        <v>20404.84</v>
      </c>
      <c r="G447" s="8">
        <v>20404.84</v>
      </c>
      <c r="H447" s="8">
        <v>200.0</v>
      </c>
      <c r="I447" s="8">
        <v>200.0</v>
      </c>
      <c r="J447" s="8">
        <v>72.0</v>
      </c>
      <c r="K447" s="9">
        <v>0.2061</v>
      </c>
      <c r="L447" s="7">
        <v>0.0</v>
      </c>
      <c r="M447" s="9">
        <v>0.0</v>
      </c>
      <c r="N447" s="9">
        <v>0.0</v>
      </c>
      <c r="O447" s="7">
        <v>0.0</v>
      </c>
      <c r="P447" s="8">
        <v>769.5</v>
      </c>
      <c r="Q447" s="8">
        <v>769.5</v>
      </c>
      <c r="R447" s="8">
        <v>2863.0</v>
      </c>
    </row>
    <row r="448">
      <c r="A448" s="6" t="s">
        <v>53</v>
      </c>
      <c r="B448" s="6" t="s">
        <v>100</v>
      </c>
      <c r="C448" s="6"/>
      <c r="D448" s="6" t="s">
        <v>49</v>
      </c>
      <c r="E448" s="7">
        <v>1.0</v>
      </c>
      <c r="F448" s="8">
        <v>16224.68</v>
      </c>
      <c r="G448" s="8">
        <v>16224.68</v>
      </c>
      <c r="H448" s="8">
        <v>0.0</v>
      </c>
      <c r="I448" s="8">
        <v>0.0</v>
      </c>
      <c r="J448" s="8">
        <v>72.0</v>
      </c>
      <c r="K448" s="9">
        <v>0.2066</v>
      </c>
      <c r="L448" s="7">
        <v>0.0</v>
      </c>
      <c r="M448" s="9">
        <v>0.0</v>
      </c>
      <c r="N448" s="9">
        <v>0.0</v>
      </c>
      <c r="O448" s="7">
        <v>0.0</v>
      </c>
      <c r="P448" s="8">
        <v>520.0</v>
      </c>
      <c r="Q448" s="8">
        <v>520.0</v>
      </c>
      <c r="R448" s="8">
        <v>22215.53</v>
      </c>
    </row>
    <row r="449">
      <c r="A449" s="6" t="s">
        <v>53</v>
      </c>
      <c r="B449" s="6" t="s">
        <v>100</v>
      </c>
      <c r="C449" s="6"/>
      <c r="D449" s="6" t="s">
        <v>49</v>
      </c>
      <c r="E449" s="7">
        <v>1.0</v>
      </c>
      <c r="F449" s="8">
        <v>7645.53</v>
      </c>
      <c r="G449" s="8">
        <v>7645.53</v>
      </c>
      <c r="H449" s="8">
        <v>0.0</v>
      </c>
      <c r="I449" s="8">
        <v>0.0</v>
      </c>
      <c r="J449" s="8">
        <v>60.0</v>
      </c>
      <c r="K449" s="9">
        <v>0.26</v>
      </c>
      <c r="L449" s="7">
        <v>26.0</v>
      </c>
      <c r="M449" s="9">
        <v>0.0</v>
      </c>
      <c r="N449" s="9">
        <v>0.0</v>
      </c>
      <c r="O449" s="7">
        <v>0.0</v>
      </c>
      <c r="P449" s="8">
        <v>702.0</v>
      </c>
      <c r="Q449" s="8">
        <v>702.0</v>
      </c>
      <c r="R449" s="8">
        <v>16561.37</v>
      </c>
    </row>
    <row r="450">
      <c r="A450" s="6" t="s">
        <v>18</v>
      </c>
      <c r="B450" s="6" t="s">
        <v>101</v>
      </c>
      <c r="C450" s="6"/>
      <c r="D450" s="6" t="s">
        <v>20</v>
      </c>
      <c r="E450" s="7">
        <v>2.0</v>
      </c>
      <c r="F450" s="8">
        <v>139023.79</v>
      </c>
      <c r="G450" s="8">
        <v>69511.9</v>
      </c>
      <c r="H450" s="8">
        <v>1668.29</v>
      </c>
      <c r="I450" s="8">
        <v>834.15</v>
      </c>
      <c r="J450" s="8">
        <v>78.0</v>
      </c>
      <c r="K450" s="9">
        <v>0.0265</v>
      </c>
      <c r="L450" s="7">
        <v>0.0</v>
      </c>
      <c r="M450" s="9">
        <v>0.0</v>
      </c>
      <c r="N450" s="9">
        <v>0.0</v>
      </c>
      <c r="O450" s="7">
        <v>0.0</v>
      </c>
      <c r="P450" s="8">
        <v>1285.15</v>
      </c>
      <c r="Q450" s="8">
        <v>2570.29</v>
      </c>
      <c r="R450" s="8">
        <v>1077.0</v>
      </c>
    </row>
    <row r="451">
      <c r="A451" s="6" t="s">
        <v>24</v>
      </c>
      <c r="B451" s="6" t="s">
        <v>101</v>
      </c>
      <c r="C451" s="6"/>
      <c r="D451" s="6" t="s">
        <v>20</v>
      </c>
      <c r="E451" s="7">
        <v>1.0</v>
      </c>
      <c r="F451" s="8">
        <v>8512.27</v>
      </c>
      <c r="G451" s="8">
        <v>8512.27</v>
      </c>
      <c r="H451" s="8">
        <v>100.0</v>
      </c>
      <c r="I451" s="8">
        <v>100.0</v>
      </c>
      <c r="J451" s="8">
        <v>60.0</v>
      </c>
      <c r="K451" s="9">
        <v>0.028</v>
      </c>
      <c r="L451" s="7">
        <v>2.8</v>
      </c>
      <c r="M451" s="9">
        <v>0.0</v>
      </c>
      <c r="N451" s="9">
        <v>0.0</v>
      </c>
      <c r="O451" s="7">
        <v>0.0</v>
      </c>
      <c r="P451" s="8">
        <v>475.5</v>
      </c>
      <c r="Q451" s="8">
        <v>475.5</v>
      </c>
      <c r="R451" s="8">
        <v>78677.6</v>
      </c>
    </row>
    <row r="452">
      <c r="A452" s="6" t="s">
        <v>53</v>
      </c>
      <c r="B452" s="6" t="s">
        <v>102</v>
      </c>
      <c r="C452" s="6"/>
      <c r="D452" s="6" t="s">
        <v>49</v>
      </c>
      <c r="E452" s="7">
        <v>6.0</v>
      </c>
      <c r="F452" s="8">
        <v>159446.4</v>
      </c>
      <c r="G452" s="8">
        <v>26574.4</v>
      </c>
      <c r="H452" s="8">
        <v>4884.67</v>
      </c>
      <c r="I452" s="8">
        <v>814.11</v>
      </c>
      <c r="J452" s="8">
        <v>72.5</v>
      </c>
      <c r="K452" s="9">
        <v>0.1608</v>
      </c>
      <c r="L452" s="7">
        <v>0.67</v>
      </c>
      <c r="M452" s="9">
        <v>0.0</v>
      </c>
      <c r="N452" s="9">
        <v>0.0</v>
      </c>
      <c r="O452" s="7">
        <v>0.0</v>
      </c>
      <c r="P452" s="8">
        <v>2830.11</v>
      </c>
      <c r="Q452" s="8">
        <v>16980.67</v>
      </c>
      <c r="R452" s="8">
        <v>29210.43</v>
      </c>
    </row>
    <row r="453">
      <c r="A453" s="6" t="s">
        <v>41</v>
      </c>
      <c r="B453" s="6" t="s">
        <v>103</v>
      </c>
      <c r="C453" s="6"/>
      <c r="D453" s="6" t="s">
        <v>20</v>
      </c>
      <c r="E453" s="7">
        <v>88.0</v>
      </c>
      <c r="F453" s="8">
        <v>2586337.49</v>
      </c>
      <c r="G453" s="8">
        <v>29390.2</v>
      </c>
      <c r="H453" s="8">
        <v>110643.7</v>
      </c>
      <c r="I453" s="8">
        <v>1257.31</v>
      </c>
      <c r="J453" s="8">
        <v>67.11</v>
      </c>
      <c r="K453" s="9">
        <v>0.0553</v>
      </c>
      <c r="L453" s="7">
        <v>2.82</v>
      </c>
      <c r="M453" s="9">
        <v>0.003</v>
      </c>
      <c r="N453" s="9">
        <v>0.003</v>
      </c>
      <c r="O453" s="7">
        <v>0.0</v>
      </c>
      <c r="P453" s="8">
        <v>2248.97</v>
      </c>
      <c r="Q453" s="8">
        <v>197909.7</v>
      </c>
      <c r="R453" s="8">
        <v>3506.0</v>
      </c>
    </row>
    <row r="454">
      <c r="A454" s="6" t="s">
        <v>32</v>
      </c>
      <c r="B454" s="6" t="s">
        <v>103</v>
      </c>
      <c r="C454" s="6"/>
      <c r="D454" s="6" t="s">
        <v>33</v>
      </c>
      <c r="E454" s="7">
        <v>63.0</v>
      </c>
      <c r="F454" s="8">
        <v>1521846.67</v>
      </c>
      <c r="G454" s="8">
        <v>24156.3</v>
      </c>
      <c r="H454" s="8">
        <v>71797.1</v>
      </c>
      <c r="I454" s="8">
        <v>1139.64</v>
      </c>
      <c r="J454" s="8">
        <v>67.05</v>
      </c>
      <c r="K454" s="9">
        <v>0.069</v>
      </c>
      <c r="L454" s="7">
        <v>3.51</v>
      </c>
      <c r="M454" s="9">
        <v>0.002</v>
      </c>
      <c r="N454" s="9">
        <v>0.002</v>
      </c>
      <c r="O454" s="7">
        <v>0.0</v>
      </c>
      <c r="P454" s="8">
        <v>1926.2</v>
      </c>
      <c r="Q454" s="8">
        <v>121350.67</v>
      </c>
      <c r="R454" s="8">
        <v>42.0</v>
      </c>
    </row>
    <row r="455">
      <c r="A455" s="6" t="s">
        <v>47</v>
      </c>
      <c r="B455" s="6" t="s">
        <v>103</v>
      </c>
      <c r="C455" s="6"/>
      <c r="D455" s="6" t="s">
        <v>20</v>
      </c>
      <c r="E455" s="7">
        <v>24.0</v>
      </c>
      <c r="F455" s="8">
        <v>432165.48</v>
      </c>
      <c r="G455" s="8">
        <v>18006.9</v>
      </c>
      <c r="H455" s="8">
        <v>18838.81</v>
      </c>
      <c r="I455" s="8">
        <v>784.95</v>
      </c>
      <c r="J455" s="8">
        <v>59.75</v>
      </c>
      <c r="K455" s="9">
        <v>0.0644</v>
      </c>
      <c r="L455" s="7">
        <v>0.61</v>
      </c>
      <c r="M455" s="9">
        <v>0.001</v>
      </c>
      <c r="N455" s="9">
        <v>0.001</v>
      </c>
      <c r="O455" s="7">
        <v>0.0</v>
      </c>
      <c r="P455" s="8">
        <v>2084.37</v>
      </c>
      <c r="Q455" s="8">
        <v>50024.81</v>
      </c>
      <c r="R455" s="8">
        <v>61170.21</v>
      </c>
    </row>
    <row r="456">
      <c r="A456" s="6" t="s">
        <v>28</v>
      </c>
      <c r="B456" s="6" t="s">
        <v>103</v>
      </c>
      <c r="C456" s="6"/>
      <c r="D456" s="6" t="s">
        <v>27</v>
      </c>
      <c r="E456" s="7">
        <v>17.0</v>
      </c>
      <c r="F456" s="8">
        <v>412726.0</v>
      </c>
      <c r="G456" s="8">
        <v>24278.0</v>
      </c>
      <c r="H456" s="8">
        <v>19601.41</v>
      </c>
      <c r="I456" s="8">
        <v>1153.02</v>
      </c>
      <c r="J456" s="8">
        <v>61.53</v>
      </c>
      <c r="K456" s="9">
        <v>0.0529</v>
      </c>
      <c r="L456" s="7">
        <v>3.01</v>
      </c>
      <c r="M456" s="9">
        <v>0.001</v>
      </c>
      <c r="N456" s="9">
        <v>0.001</v>
      </c>
      <c r="O456" s="7">
        <v>0.0</v>
      </c>
      <c r="P456" s="8">
        <v>1501.73</v>
      </c>
      <c r="Q456" s="8">
        <v>25529.41</v>
      </c>
      <c r="R456" s="8">
        <v>5768.26</v>
      </c>
    </row>
    <row r="457">
      <c r="A457" s="6" t="s">
        <v>39</v>
      </c>
      <c r="B457" s="6" t="s">
        <v>103</v>
      </c>
      <c r="C457" s="6"/>
      <c r="D457" s="6" t="s">
        <v>20</v>
      </c>
      <c r="E457" s="7">
        <v>8.0</v>
      </c>
      <c r="F457" s="8">
        <v>316255.14</v>
      </c>
      <c r="G457" s="8">
        <v>39531.89</v>
      </c>
      <c r="H457" s="8">
        <v>14431.2</v>
      </c>
      <c r="I457" s="8">
        <v>1803.9</v>
      </c>
      <c r="J457" s="8">
        <v>74.63</v>
      </c>
      <c r="K457" s="9">
        <v>0.0574</v>
      </c>
      <c r="L457" s="7">
        <v>1.91</v>
      </c>
      <c r="M457" s="9">
        <v>0.0</v>
      </c>
      <c r="N457" s="9">
        <v>0.0</v>
      </c>
      <c r="O457" s="7">
        <v>0.0</v>
      </c>
      <c r="P457" s="8">
        <v>3171.53</v>
      </c>
      <c r="Q457" s="8">
        <v>25372.2</v>
      </c>
      <c r="R457" s="8">
        <v>25969.83</v>
      </c>
    </row>
    <row r="458">
      <c r="A458" s="6" t="s">
        <v>43</v>
      </c>
      <c r="B458" s="6" t="s">
        <v>103</v>
      </c>
      <c r="C458" s="6"/>
      <c r="D458" s="6" t="s">
        <v>27</v>
      </c>
      <c r="E458" s="7">
        <v>12.0</v>
      </c>
      <c r="F458" s="8">
        <v>277776.0</v>
      </c>
      <c r="G458" s="8">
        <v>23148.0</v>
      </c>
      <c r="H458" s="8">
        <v>13995.25</v>
      </c>
      <c r="I458" s="8">
        <v>1166.27</v>
      </c>
      <c r="J458" s="8">
        <v>68.0</v>
      </c>
      <c r="K458" s="9">
        <v>0.0671</v>
      </c>
      <c r="L458" s="7">
        <v>1.17</v>
      </c>
      <c r="M458" s="9">
        <v>0.0</v>
      </c>
      <c r="N458" s="9">
        <v>0.0</v>
      </c>
      <c r="O458" s="7">
        <v>0.0</v>
      </c>
      <c r="P458" s="8">
        <v>3187.94</v>
      </c>
      <c r="Q458" s="8">
        <v>38255.25</v>
      </c>
      <c r="R458" s="8">
        <v>769.5</v>
      </c>
    </row>
    <row r="459">
      <c r="A459" s="6" t="s">
        <v>25</v>
      </c>
      <c r="B459" s="6" t="s">
        <v>103</v>
      </c>
      <c r="C459" s="6"/>
      <c r="D459" s="6" t="s">
        <v>27</v>
      </c>
      <c r="E459" s="7">
        <v>12.0</v>
      </c>
      <c r="F459" s="8">
        <v>274699.0</v>
      </c>
      <c r="G459" s="8">
        <v>22891.58</v>
      </c>
      <c r="H459" s="8">
        <v>13012.17</v>
      </c>
      <c r="I459" s="8">
        <v>1084.35</v>
      </c>
      <c r="J459" s="8">
        <v>69.25</v>
      </c>
      <c r="K459" s="9">
        <v>0.0622</v>
      </c>
      <c r="L459" s="7">
        <v>3.84</v>
      </c>
      <c r="M459" s="9">
        <v>0.0</v>
      </c>
      <c r="N459" s="9">
        <v>0.0</v>
      </c>
      <c r="O459" s="7">
        <v>0.0</v>
      </c>
      <c r="P459" s="8">
        <v>2549.85</v>
      </c>
      <c r="Q459" s="8">
        <v>30598.17</v>
      </c>
      <c r="R459" s="8">
        <v>4682.14</v>
      </c>
    </row>
    <row r="460">
      <c r="A460" s="6" t="s">
        <v>24</v>
      </c>
      <c r="B460" s="6" t="s">
        <v>103</v>
      </c>
      <c r="C460" s="6"/>
      <c r="D460" s="6" t="s">
        <v>20</v>
      </c>
      <c r="E460" s="7">
        <v>9.0</v>
      </c>
      <c r="F460" s="8">
        <v>164982.61</v>
      </c>
      <c r="G460" s="8">
        <v>18331.4</v>
      </c>
      <c r="H460" s="8">
        <v>7355.44</v>
      </c>
      <c r="I460" s="8">
        <v>817.27</v>
      </c>
      <c r="J460" s="8">
        <v>64.0</v>
      </c>
      <c r="K460" s="9">
        <v>0.0707</v>
      </c>
      <c r="L460" s="7">
        <v>3.62</v>
      </c>
      <c r="M460" s="9">
        <v>0.0</v>
      </c>
      <c r="N460" s="9">
        <v>0.0</v>
      </c>
      <c r="O460" s="7">
        <v>0.0</v>
      </c>
      <c r="P460" s="8">
        <v>1802.99</v>
      </c>
      <c r="Q460" s="8">
        <v>16226.94</v>
      </c>
      <c r="R460" s="8">
        <v>1233.02</v>
      </c>
    </row>
    <row r="461">
      <c r="A461" s="6" t="s">
        <v>55</v>
      </c>
      <c r="B461" s="6" t="s">
        <v>103</v>
      </c>
      <c r="C461" s="6"/>
      <c r="D461" s="6" t="s">
        <v>33</v>
      </c>
      <c r="E461" s="7">
        <v>5.0</v>
      </c>
      <c r="F461" s="8">
        <v>125107.0</v>
      </c>
      <c r="G461" s="8">
        <v>25021.4</v>
      </c>
      <c r="H461" s="8">
        <v>5011.8</v>
      </c>
      <c r="I461" s="8">
        <v>1002.36</v>
      </c>
      <c r="J461" s="8">
        <v>64.6</v>
      </c>
      <c r="K461" s="9">
        <v>0.0702</v>
      </c>
      <c r="L461" s="7">
        <v>4.04</v>
      </c>
      <c r="M461" s="9">
        <v>0.0</v>
      </c>
      <c r="N461" s="9">
        <v>0.0</v>
      </c>
      <c r="O461" s="7">
        <v>0.0</v>
      </c>
      <c r="P461" s="8">
        <v>2547.76</v>
      </c>
      <c r="Q461" s="8">
        <v>12738.8</v>
      </c>
      <c r="R461" s="8">
        <v>10326.99</v>
      </c>
    </row>
    <row r="462">
      <c r="A462" s="6" t="s">
        <v>58</v>
      </c>
      <c r="B462" s="6" t="s">
        <v>103</v>
      </c>
      <c r="C462" s="6"/>
      <c r="D462" s="6" t="s">
        <v>20</v>
      </c>
      <c r="E462" s="7">
        <v>5.0</v>
      </c>
      <c r="F462" s="8">
        <v>117581.0</v>
      </c>
      <c r="G462" s="8">
        <v>23516.2</v>
      </c>
      <c r="H462" s="8">
        <v>6041.95</v>
      </c>
      <c r="I462" s="8">
        <v>1208.39</v>
      </c>
      <c r="J462" s="8">
        <v>69.6</v>
      </c>
      <c r="K462" s="9">
        <v>0.0589</v>
      </c>
      <c r="L462" s="7">
        <v>0.85</v>
      </c>
      <c r="M462" s="9">
        <v>0.0</v>
      </c>
      <c r="N462" s="9">
        <v>0.0</v>
      </c>
      <c r="O462" s="7">
        <v>0.0</v>
      </c>
      <c r="P462" s="8">
        <v>2209.29</v>
      </c>
      <c r="Q462" s="8">
        <v>11046.44</v>
      </c>
      <c r="R462" s="8">
        <v>13552.68</v>
      </c>
    </row>
    <row r="463">
      <c r="A463" s="6" t="s">
        <v>48</v>
      </c>
      <c r="B463" s="6" t="s">
        <v>103</v>
      </c>
      <c r="C463" s="6"/>
      <c r="D463" s="6" t="s">
        <v>49</v>
      </c>
      <c r="E463" s="7">
        <v>2.0</v>
      </c>
      <c r="F463" s="8">
        <v>96092.38</v>
      </c>
      <c r="G463" s="8">
        <v>48046.19</v>
      </c>
      <c r="H463" s="8">
        <v>4804.62</v>
      </c>
      <c r="I463" s="8">
        <v>2402.31</v>
      </c>
      <c r="J463" s="8">
        <v>72.0</v>
      </c>
      <c r="K463" s="9">
        <v>0.0599</v>
      </c>
      <c r="L463" s="7">
        <v>1.0</v>
      </c>
      <c r="M463" s="9">
        <v>0.0</v>
      </c>
      <c r="N463" s="9">
        <v>0.0</v>
      </c>
      <c r="O463" s="7">
        <v>0.0</v>
      </c>
      <c r="P463" s="8">
        <v>3593.81</v>
      </c>
      <c r="Q463" s="8">
        <v>7187.62</v>
      </c>
      <c r="R463" s="8">
        <v>409.0</v>
      </c>
    </row>
    <row r="464">
      <c r="A464" s="6" t="s">
        <v>60</v>
      </c>
      <c r="B464" s="6" t="s">
        <v>103</v>
      </c>
      <c r="C464" s="6"/>
      <c r="D464" s="6" t="s">
        <v>20</v>
      </c>
      <c r="E464" s="7">
        <v>4.0</v>
      </c>
      <c r="F464" s="8">
        <v>81170.31</v>
      </c>
      <c r="G464" s="8">
        <v>20292.58</v>
      </c>
      <c r="H464" s="8">
        <v>1849.26</v>
      </c>
      <c r="I464" s="8">
        <v>462.32</v>
      </c>
      <c r="J464" s="8">
        <v>70.5</v>
      </c>
      <c r="K464" s="9">
        <v>0.0612</v>
      </c>
      <c r="L464" s="7">
        <v>2.25</v>
      </c>
      <c r="M464" s="9">
        <v>0.0</v>
      </c>
      <c r="N464" s="9">
        <v>0.0</v>
      </c>
      <c r="O464" s="7">
        <v>0.0</v>
      </c>
      <c r="P464" s="8">
        <v>965.32</v>
      </c>
      <c r="Q464" s="8">
        <v>3861.26</v>
      </c>
      <c r="R464" s="8">
        <v>43536.79</v>
      </c>
    </row>
    <row r="465">
      <c r="A465" s="6" t="s">
        <v>45</v>
      </c>
      <c r="B465" s="6" t="s">
        <v>103</v>
      </c>
      <c r="C465" s="6"/>
      <c r="D465" s="6" t="s">
        <v>27</v>
      </c>
      <c r="E465" s="7">
        <v>4.0</v>
      </c>
      <c r="F465" s="8">
        <v>68967.0</v>
      </c>
      <c r="G465" s="8">
        <v>17241.75</v>
      </c>
      <c r="H465" s="8">
        <v>2847.87</v>
      </c>
      <c r="I465" s="8">
        <v>711.97</v>
      </c>
      <c r="J465" s="8">
        <v>72.0</v>
      </c>
      <c r="K465" s="9">
        <v>0.0755</v>
      </c>
      <c r="L465" s="7">
        <v>0.38</v>
      </c>
      <c r="M465" s="9">
        <v>0.0</v>
      </c>
      <c r="N465" s="9">
        <v>0.0</v>
      </c>
      <c r="O465" s="7">
        <v>0.0</v>
      </c>
      <c r="P465" s="8">
        <v>1955.55</v>
      </c>
      <c r="Q465" s="8">
        <v>7822.2</v>
      </c>
      <c r="R465" s="8">
        <v>9541.17</v>
      </c>
    </row>
    <row r="466">
      <c r="A466" s="6" t="s">
        <v>21</v>
      </c>
      <c r="B466" s="6" t="s">
        <v>103</v>
      </c>
      <c r="C466" s="6"/>
      <c r="D466" s="6" t="s">
        <v>20</v>
      </c>
      <c r="E466" s="7">
        <v>1.0</v>
      </c>
      <c r="F466" s="8">
        <v>23484.7</v>
      </c>
      <c r="G466" s="8">
        <v>23484.7</v>
      </c>
      <c r="H466" s="8">
        <v>0.0</v>
      </c>
      <c r="I466" s="8">
        <v>0.0</v>
      </c>
      <c r="J466" s="8">
        <v>60.0</v>
      </c>
      <c r="K466" s="9">
        <v>0.0699</v>
      </c>
      <c r="L466" s="7">
        <v>6.99</v>
      </c>
      <c r="M466" s="9">
        <v>0.0</v>
      </c>
      <c r="N466" s="9">
        <v>0.0</v>
      </c>
      <c r="O466" s="7">
        <v>0.0</v>
      </c>
      <c r="P466" s="8">
        <v>0.0</v>
      </c>
      <c r="Q466" s="8">
        <v>0.0</v>
      </c>
      <c r="R466" s="8">
        <v>42189.18</v>
      </c>
    </row>
    <row r="467">
      <c r="A467" s="6" t="s">
        <v>52</v>
      </c>
      <c r="B467" s="6" t="s">
        <v>103</v>
      </c>
      <c r="C467" s="6"/>
      <c r="D467" s="6" t="s">
        <v>20</v>
      </c>
      <c r="E467" s="7">
        <v>10.0</v>
      </c>
      <c r="F467" s="8">
        <v>163040.59</v>
      </c>
      <c r="G467" s="8">
        <v>16304.06</v>
      </c>
      <c r="H467" s="8">
        <v>7418.06</v>
      </c>
      <c r="I467" s="8">
        <v>741.81</v>
      </c>
      <c r="J467" s="8">
        <v>60.0</v>
      </c>
      <c r="K467" s="9">
        <v>0.0736</v>
      </c>
      <c r="L467" s="7">
        <v>3.29</v>
      </c>
      <c r="M467" s="9">
        <v>0.0</v>
      </c>
      <c r="N467" s="9">
        <v>0.0</v>
      </c>
      <c r="O467" s="7">
        <v>0.0</v>
      </c>
      <c r="P467" s="8">
        <v>1206.01</v>
      </c>
      <c r="Q467" s="8">
        <v>12060.06</v>
      </c>
      <c r="R467" s="8">
        <v>3789.4</v>
      </c>
    </row>
    <row r="468">
      <c r="A468" s="6" t="s">
        <v>43</v>
      </c>
      <c r="B468" s="6" t="s">
        <v>104</v>
      </c>
      <c r="C468" s="6"/>
      <c r="D468" s="6" t="s">
        <v>27</v>
      </c>
      <c r="E468" s="7">
        <v>16.0</v>
      </c>
      <c r="F468" s="8">
        <v>307750.0</v>
      </c>
      <c r="G468" s="8">
        <v>19234.38</v>
      </c>
      <c r="H468" s="8">
        <v>0.0</v>
      </c>
      <c r="I468" s="8">
        <v>0.0</v>
      </c>
      <c r="J468" s="8">
        <v>69.38</v>
      </c>
      <c r="K468" s="9">
        <v>0.1555</v>
      </c>
      <c r="L468" s="7">
        <v>15.55</v>
      </c>
      <c r="M468" s="9">
        <v>0.001</v>
      </c>
      <c r="N468" s="9">
        <v>0.001</v>
      </c>
      <c r="O468" s="7">
        <v>0.0</v>
      </c>
      <c r="P468" s="8">
        <v>1398.56</v>
      </c>
      <c r="Q468" s="8">
        <v>22377.0</v>
      </c>
      <c r="R468" s="8">
        <v>1675.0</v>
      </c>
    </row>
    <row r="469">
      <c r="A469" s="6" t="s">
        <v>45</v>
      </c>
      <c r="B469" s="6" t="s">
        <v>104</v>
      </c>
      <c r="C469" s="6"/>
      <c r="D469" s="6" t="s">
        <v>27</v>
      </c>
      <c r="E469" s="7">
        <v>5.0</v>
      </c>
      <c r="F469" s="8">
        <v>74008.5</v>
      </c>
      <c r="G469" s="8">
        <v>14801.7</v>
      </c>
      <c r="H469" s="8">
        <v>1019.4</v>
      </c>
      <c r="I469" s="8">
        <v>203.88</v>
      </c>
      <c r="J469" s="8">
        <v>58.8</v>
      </c>
      <c r="K469" s="9">
        <v>0.1539</v>
      </c>
      <c r="L469" s="7">
        <v>0.4</v>
      </c>
      <c r="M469" s="9">
        <v>0.0</v>
      </c>
      <c r="N469" s="9">
        <v>0.0</v>
      </c>
      <c r="O469" s="7">
        <v>0.0</v>
      </c>
      <c r="P469" s="8">
        <v>757.88</v>
      </c>
      <c r="Q469" s="8">
        <v>3789.4</v>
      </c>
      <c r="R469" s="8">
        <v>98741.2</v>
      </c>
    </row>
    <row r="470">
      <c r="A470" s="6" t="s">
        <v>28</v>
      </c>
      <c r="B470" s="6" t="s">
        <v>104</v>
      </c>
      <c r="C470" s="6"/>
      <c r="D470" s="6" t="s">
        <v>27</v>
      </c>
      <c r="E470" s="7">
        <v>4.0</v>
      </c>
      <c r="F470" s="8">
        <v>71041.0</v>
      </c>
      <c r="G470" s="8">
        <v>17760.25</v>
      </c>
      <c r="H470" s="8">
        <v>649.16</v>
      </c>
      <c r="I470" s="8">
        <v>162.29</v>
      </c>
      <c r="J470" s="8">
        <v>67.5</v>
      </c>
      <c r="K470" s="9">
        <v>0.1749</v>
      </c>
      <c r="L470" s="7">
        <v>13.0</v>
      </c>
      <c r="M470" s="9">
        <v>0.0</v>
      </c>
      <c r="N470" s="9">
        <v>0.0</v>
      </c>
      <c r="O470" s="7">
        <v>0.0</v>
      </c>
      <c r="P470" s="8">
        <v>428.29</v>
      </c>
      <c r="Q470" s="8">
        <v>1713.16</v>
      </c>
      <c r="R470" s="8">
        <v>973034.03</v>
      </c>
    </row>
    <row r="471">
      <c r="A471" s="6" t="s">
        <v>18</v>
      </c>
      <c r="B471" s="6" t="s">
        <v>105</v>
      </c>
      <c r="C471" s="6"/>
      <c r="D471" s="6" t="s">
        <v>20</v>
      </c>
      <c r="E471" s="7">
        <v>8.0</v>
      </c>
      <c r="F471" s="8">
        <v>237206.9</v>
      </c>
      <c r="G471" s="8">
        <v>21564.26</v>
      </c>
      <c r="H471" s="8">
        <v>2470.39</v>
      </c>
      <c r="I471" s="8">
        <v>308.8</v>
      </c>
      <c r="J471" s="8">
        <v>39.91</v>
      </c>
      <c r="K471" s="9">
        <v>0.1147</v>
      </c>
      <c r="L471" s="7">
        <v>0.0</v>
      </c>
      <c r="M471" s="9">
        <v>0.0</v>
      </c>
      <c r="N471" s="9">
        <v>0.0</v>
      </c>
      <c r="O471" s="7">
        <v>3.0</v>
      </c>
      <c r="P471" s="8">
        <v>1216.13</v>
      </c>
      <c r="Q471" s="8">
        <v>13377.39</v>
      </c>
      <c r="R471" s="8">
        <v>1579.7</v>
      </c>
    </row>
    <row r="472">
      <c r="A472" s="6" t="s">
        <v>24</v>
      </c>
      <c r="B472" s="6" t="s">
        <v>105</v>
      </c>
      <c r="C472" s="6"/>
      <c r="D472" s="6" t="s">
        <v>20</v>
      </c>
      <c r="E472" s="7">
        <v>8.0</v>
      </c>
      <c r="F472" s="8">
        <v>212425.75</v>
      </c>
      <c r="G472" s="8">
        <v>19311.43</v>
      </c>
      <c r="H472" s="8">
        <v>1728.01</v>
      </c>
      <c r="I472" s="8">
        <v>216.0</v>
      </c>
      <c r="J472" s="8">
        <v>45.55</v>
      </c>
      <c r="K472" s="9">
        <v>0.0789</v>
      </c>
      <c r="L472" s="7">
        <v>3.04</v>
      </c>
      <c r="M472" s="9">
        <v>0.0</v>
      </c>
      <c r="N472" s="9">
        <v>0.0</v>
      </c>
      <c r="O472" s="7">
        <v>3.0</v>
      </c>
      <c r="P472" s="8">
        <v>1444.32</v>
      </c>
      <c r="Q472" s="8">
        <v>15887.51</v>
      </c>
      <c r="R472" s="8">
        <v>3121.8</v>
      </c>
    </row>
    <row r="473">
      <c r="A473" s="6" t="s">
        <v>43</v>
      </c>
      <c r="B473" s="6" t="s">
        <v>106</v>
      </c>
      <c r="C473" s="6"/>
      <c r="D473" s="6" t="s">
        <v>27</v>
      </c>
      <c r="E473" s="7">
        <v>19.0</v>
      </c>
      <c r="F473" s="8">
        <v>511863.74</v>
      </c>
      <c r="G473" s="8">
        <v>26940.2</v>
      </c>
      <c r="H473" s="8">
        <v>7495.89</v>
      </c>
      <c r="I473" s="8">
        <v>394.52</v>
      </c>
      <c r="J473" s="8">
        <v>72.0</v>
      </c>
      <c r="K473" s="9">
        <v>0.1601</v>
      </c>
      <c r="L473" s="7">
        <v>8.59</v>
      </c>
      <c r="M473" s="9">
        <v>0.001</v>
      </c>
      <c r="N473" s="9">
        <v>0.001</v>
      </c>
      <c r="O473" s="7">
        <v>0.0</v>
      </c>
      <c r="P473" s="8">
        <v>2816.09</v>
      </c>
      <c r="Q473" s="8">
        <v>53505.63</v>
      </c>
      <c r="R473" s="8">
        <v>315561.55</v>
      </c>
    </row>
    <row r="474">
      <c r="A474" s="6" t="s">
        <v>18</v>
      </c>
      <c r="B474" s="6" t="s">
        <v>106</v>
      </c>
      <c r="C474" s="6"/>
      <c r="D474" s="6" t="s">
        <v>20</v>
      </c>
      <c r="E474" s="7">
        <v>15.0</v>
      </c>
      <c r="F474" s="8">
        <v>373952.72</v>
      </c>
      <c r="G474" s="8">
        <v>24930.18</v>
      </c>
      <c r="H474" s="8">
        <v>3650.66</v>
      </c>
      <c r="I474" s="8">
        <v>243.38</v>
      </c>
      <c r="J474" s="8">
        <v>71.13</v>
      </c>
      <c r="K474" s="9">
        <v>0.1756</v>
      </c>
      <c r="L474" s="7">
        <v>1.38</v>
      </c>
      <c r="M474" s="9">
        <v>0.001</v>
      </c>
      <c r="N474" s="9">
        <v>0.0</v>
      </c>
      <c r="O474" s="7">
        <v>0.0</v>
      </c>
      <c r="P474" s="8">
        <v>1705.78</v>
      </c>
      <c r="Q474" s="8">
        <v>25586.66</v>
      </c>
      <c r="R474" s="8">
        <v>7124.42</v>
      </c>
    </row>
    <row r="475">
      <c r="A475" s="6" t="s">
        <v>45</v>
      </c>
      <c r="B475" s="6" t="s">
        <v>106</v>
      </c>
      <c r="C475" s="6"/>
      <c r="D475" s="6" t="s">
        <v>27</v>
      </c>
      <c r="E475" s="7">
        <v>14.0</v>
      </c>
      <c r="F475" s="8">
        <v>306905.23</v>
      </c>
      <c r="G475" s="8">
        <v>21921.8</v>
      </c>
      <c r="H475" s="8">
        <v>7955.92</v>
      </c>
      <c r="I475" s="8">
        <v>568.28</v>
      </c>
      <c r="J475" s="8">
        <v>72.0</v>
      </c>
      <c r="K475" s="9">
        <v>0.1898</v>
      </c>
      <c r="L475" s="7">
        <v>0.12</v>
      </c>
      <c r="M475" s="9">
        <v>0.001</v>
      </c>
      <c r="N475" s="9">
        <v>0.0</v>
      </c>
      <c r="O475" s="7">
        <v>0.0</v>
      </c>
      <c r="P475" s="8">
        <v>1482.37</v>
      </c>
      <c r="Q475" s="8">
        <v>20753.17</v>
      </c>
      <c r="R475" s="8">
        <v>29960.26</v>
      </c>
    </row>
    <row r="476">
      <c r="A476" s="6" t="s">
        <v>28</v>
      </c>
      <c r="B476" s="6" t="s">
        <v>106</v>
      </c>
      <c r="C476" s="6"/>
      <c r="D476" s="6" t="s">
        <v>27</v>
      </c>
      <c r="E476" s="7">
        <v>9.0</v>
      </c>
      <c r="F476" s="8">
        <v>236001.73</v>
      </c>
      <c r="G476" s="8">
        <v>26222.41</v>
      </c>
      <c r="H476" s="8">
        <v>1198.96</v>
      </c>
      <c r="I476" s="8">
        <v>133.22</v>
      </c>
      <c r="J476" s="8">
        <v>70.67</v>
      </c>
      <c r="K476" s="9">
        <v>0.1628</v>
      </c>
      <c r="L476" s="7">
        <v>6.04</v>
      </c>
      <c r="M476" s="9">
        <v>0.0</v>
      </c>
      <c r="N476" s="9">
        <v>0.0</v>
      </c>
      <c r="O476" s="7">
        <v>0.0</v>
      </c>
      <c r="P476" s="8">
        <v>2331.87</v>
      </c>
      <c r="Q476" s="8">
        <v>20986.86</v>
      </c>
      <c r="R476" s="8">
        <v>203.53</v>
      </c>
    </row>
    <row r="477">
      <c r="A477" s="6" t="s">
        <v>44</v>
      </c>
      <c r="B477" s="6" t="s">
        <v>106</v>
      </c>
      <c r="C477" s="6"/>
      <c r="D477" s="6" t="s">
        <v>20</v>
      </c>
      <c r="E477" s="7">
        <v>6.0</v>
      </c>
      <c r="F477" s="8">
        <v>168163.61</v>
      </c>
      <c r="G477" s="8">
        <v>28027.27</v>
      </c>
      <c r="H477" s="8">
        <v>1130.47</v>
      </c>
      <c r="I477" s="8">
        <v>188.41</v>
      </c>
      <c r="J477" s="8">
        <v>71.0</v>
      </c>
      <c r="K477" s="9">
        <v>0.1734</v>
      </c>
      <c r="L477" s="7">
        <v>6.19</v>
      </c>
      <c r="M477" s="9">
        <v>0.0</v>
      </c>
      <c r="N477" s="9">
        <v>0.0</v>
      </c>
      <c r="O477" s="7">
        <v>0.0</v>
      </c>
      <c r="P477" s="8">
        <v>2180.83</v>
      </c>
      <c r="Q477" s="8">
        <v>13084.97</v>
      </c>
      <c r="R477" s="8">
        <v>9987.17</v>
      </c>
    </row>
    <row r="478">
      <c r="A478" s="6" t="s">
        <v>56</v>
      </c>
      <c r="B478" s="6" t="s">
        <v>106</v>
      </c>
      <c r="C478" s="6"/>
      <c r="D478" s="6" t="s">
        <v>27</v>
      </c>
      <c r="E478" s="7">
        <v>7.0</v>
      </c>
      <c r="F478" s="8">
        <v>160409.56</v>
      </c>
      <c r="G478" s="8">
        <v>22915.65</v>
      </c>
      <c r="H478" s="8">
        <v>3065.0</v>
      </c>
      <c r="I478" s="8">
        <v>437.86</v>
      </c>
      <c r="J478" s="8">
        <v>72.0</v>
      </c>
      <c r="K478" s="9">
        <v>0.1665</v>
      </c>
      <c r="L478" s="7">
        <v>0.29</v>
      </c>
      <c r="M478" s="9">
        <v>0.0</v>
      </c>
      <c r="N478" s="9">
        <v>0.0</v>
      </c>
      <c r="O478" s="7">
        <v>0.0</v>
      </c>
      <c r="P478" s="8">
        <v>2290.89</v>
      </c>
      <c r="Q478" s="8">
        <v>16036.25</v>
      </c>
      <c r="R478" s="8">
        <v>40347.23</v>
      </c>
    </row>
    <row r="479">
      <c r="A479" s="6" t="s">
        <v>59</v>
      </c>
      <c r="B479" s="6" t="s">
        <v>106</v>
      </c>
      <c r="C479" s="6"/>
      <c r="D479" s="6" t="s">
        <v>20</v>
      </c>
      <c r="E479" s="7">
        <v>6.0</v>
      </c>
      <c r="F479" s="8">
        <v>144993.59</v>
      </c>
      <c r="G479" s="8">
        <v>24165.6</v>
      </c>
      <c r="H479" s="8">
        <v>2276.86</v>
      </c>
      <c r="I479" s="8">
        <v>379.48</v>
      </c>
      <c r="J479" s="8">
        <v>72.0</v>
      </c>
      <c r="K479" s="9">
        <v>0.1591</v>
      </c>
      <c r="L479" s="7">
        <v>0.0</v>
      </c>
      <c r="M479" s="9">
        <v>0.0</v>
      </c>
      <c r="N479" s="9">
        <v>0.0</v>
      </c>
      <c r="O479" s="7">
        <v>0.0</v>
      </c>
      <c r="P479" s="8">
        <v>1295.31</v>
      </c>
      <c r="Q479" s="8">
        <v>7771.86</v>
      </c>
      <c r="R479" s="8">
        <v>6176.64</v>
      </c>
    </row>
    <row r="480">
      <c r="A480" s="6" t="s">
        <v>34</v>
      </c>
      <c r="B480" s="6" t="s">
        <v>106</v>
      </c>
      <c r="C480" s="6"/>
      <c r="D480" s="6" t="s">
        <v>20</v>
      </c>
      <c r="E480" s="7">
        <v>3.0</v>
      </c>
      <c r="F480" s="8">
        <v>67911.59</v>
      </c>
      <c r="G480" s="8">
        <v>22637.2</v>
      </c>
      <c r="H480" s="8">
        <v>823.9</v>
      </c>
      <c r="I480" s="8">
        <v>274.63</v>
      </c>
      <c r="J480" s="8">
        <v>72.0</v>
      </c>
      <c r="K480" s="9">
        <v>0.1994</v>
      </c>
      <c r="L480" s="7">
        <v>0.25</v>
      </c>
      <c r="M480" s="9">
        <v>0.0</v>
      </c>
      <c r="N480" s="9">
        <v>0.0</v>
      </c>
      <c r="O480" s="7">
        <v>0.0</v>
      </c>
      <c r="P480" s="8">
        <v>1921.97</v>
      </c>
      <c r="Q480" s="8">
        <v>5765.9</v>
      </c>
      <c r="R480" s="8">
        <v>602.0</v>
      </c>
    </row>
    <row r="481">
      <c r="A481" s="6" t="s">
        <v>47</v>
      </c>
      <c r="B481" s="6" t="s">
        <v>106</v>
      </c>
      <c r="C481" s="6"/>
      <c r="D481" s="6" t="s">
        <v>20</v>
      </c>
      <c r="E481" s="7">
        <v>2.0</v>
      </c>
      <c r="F481" s="8">
        <v>63229.61</v>
      </c>
      <c r="G481" s="8">
        <v>31614.81</v>
      </c>
      <c r="H481" s="8">
        <v>2359.68</v>
      </c>
      <c r="I481" s="8">
        <v>1179.84</v>
      </c>
      <c r="J481" s="8">
        <v>72.0</v>
      </c>
      <c r="K481" s="9">
        <v>0.137</v>
      </c>
      <c r="L481" s="7">
        <v>1.0</v>
      </c>
      <c r="M481" s="9">
        <v>0.0</v>
      </c>
      <c r="N481" s="9">
        <v>0.0</v>
      </c>
      <c r="O481" s="7">
        <v>0.0</v>
      </c>
      <c r="P481" s="8">
        <v>1334.34</v>
      </c>
      <c r="Q481" s="8">
        <v>2668.68</v>
      </c>
      <c r="R481" s="8">
        <v>447.12</v>
      </c>
    </row>
    <row r="482">
      <c r="A482" s="6" t="s">
        <v>60</v>
      </c>
      <c r="B482" s="6" t="s">
        <v>106</v>
      </c>
      <c r="C482" s="6"/>
      <c r="D482" s="6" t="s">
        <v>20</v>
      </c>
      <c r="E482" s="7">
        <v>1.0</v>
      </c>
      <c r="F482" s="8">
        <v>18998.32</v>
      </c>
      <c r="G482" s="8">
        <v>18998.32</v>
      </c>
      <c r="H482" s="8">
        <v>419.02</v>
      </c>
      <c r="I482" s="8">
        <v>419.02</v>
      </c>
      <c r="J482" s="8">
        <v>60.0</v>
      </c>
      <c r="K482" s="9">
        <v>0.165</v>
      </c>
      <c r="L482" s="7">
        <v>1.0</v>
      </c>
      <c r="M482" s="9">
        <v>0.0</v>
      </c>
      <c r="N482" s="9">
        <v>0.0</v>
      </c>
      <c r="O482" s="7">
        <v>0.0</v>
      </c>
      <c r="P482" s="8">
        <v>1233.02</v>
      </c>
      <c r="Q482" s="8">
        <v>1233.02</v>
      </c>
      <c r="R482" s="8">
        <v>265421.14</v>
      </c>
    </row>
    <row r="483">
      <c r="A483" s="6" t="s">
        <v>42</v>
      </c>
      <c r="B483" s="6" t="s">
        <v>107</v>
      </c>
      <c r="C483" s="6"/>
      <c r="D483" s="6" t="s">
        <v>20</v>
      </c>
      <c r="E483" s="7">
        <v>1.0</v>
      </c>
      <c r="F483" s="8">
        <v>42463.39</v>
      </c>
      <c r="G483" s="8">
        <v>42463.39</v>
      </c>
      <c r="H483" s="8">
        <v>424.63</v>
      </c>
      <c r="I483" s="8">
        <v>424.63</v>
      </c>
      <c r="J483" s="8">
        <v>84.0</v>
      </c>
      <c r="K483" s="9">
        <v>0.0439</v>
      </c>
      <c r="L483" s="7">
        <v>4.39</v>
      </c>
      <c r="M483" s="9">
        <v>0.0</v>
      </c>
      <c r="N483" s="9">
        <v>0.0</v>
      </c>
      <c r="O483" s="7">
        <v>0.0</v>
      </c>
      <c r="P483" s="8">
        <v>1151.63</v>
      </c>
      <c r="Q483" s="8">
        <v>1151.63</v>
      </c>
      <c r="R483" s="8">
        <v>3797.5</v>
      </c>
    </row>
    <row r="484">
      <c r="A484" s="6" t="s">
        <v>42</v>
      </c>
      <c r="B484" s="6" t="s">
        <v>107</v>
      </c>
      <c r="C484" s="6"/>
      <c r="D484" s="6" t="s">
        <v>20</v>
      </c>
      <c r="E484" s="7">
        <v>1.0</v>
      </c>
      <c r="F484" s="8">
        <v>29159.07</v>
      </c>
      <c r="G484" s="8">
        <v>29159.07</v>
      </c>
      <c r="H484" s="8">
        <v>784.49</v>
      </c>
      <c r="I484" s="8">
        <v>784.49</v>
      </c>
      <c r="J484" s="8">
        <v>78.0</v>
      </c>
      <c r="K484" s="9">
        <v>0.0399</v>
      </c>
      <c r="L484" s="7">
        <v>1.0</v>
      </c>
      <c r="M484" s="9">
        <v>0.0</v>
      </c>
      <c r="N484" s="9">
        <v>0.0</v>
      </c>
      <c r="O484" s="7">
        <v>0.0</v>
      </c>
      <c r="P484" s="8">
        <v>3624.49</v>
      </c>
      <c r="Q484" s="8">
        <v>3624.49</v>
      </c>
      <c r="R484" s="8">
        <v>3797.5</v>
      </c>
    </row>
    <row r="485">
      <c r="A485" s="6" t="s">
        <v>51</v>
      </c>
      <c r="B485" s="6" t="s">
        <v>108</v>
      </c>
      <c r="C485" s="6"/>
      <c r="D485" s="6" t="s">
        <v>31</v>
      </c>
      <c r="E485" s="7">
        <v>1.0</v>
      </c>
      <c r="F485" s="8">
        <v>57241.32</v>
      </c>
      <c r="G485" s="8">
        <v>57241.32</v>
      </c>
      <c r="H485" s="8">
        <v>0.0</v>
      </c>
      <c r="I485" s="8">
        <v>0.0</v>
      </c>
      <c r="J485" s="8">
        <v>72.0</v>
      </c>
      <c r="K485" s="9">
        <v>0.0595</v>
      </c>
      <c r="L485" s="7">
        <v>0.0</v>
      </c>
      <c r="M485" s="9">
        <v>0.0</v>
      </c>
      <c r="N485" s="9">
        <v>0.0</v>
      </c>
      <c r="O485" s="7">
        <v>0.0</v>
      </c>
      <c r="P485" s="8">
        <v>0.0</v>
      </c>
      <c r="Q485" s="8">
        <v>0.0</v>
      </c>
      <c r="R485" s="8">
        <v>48571.26</v>
      </c>
    </row>
    <row r="486">
      <c r="A486" s="6" t="s">
        <v>40</v>
      </c>
      <c r="B486" s="6" t="s">
        <v>109</v>
      </c>
      <c r="C486" s="6"/>
      <c r="D486" s="6" t="s">
        <v>20</v>
      </c>
      <c r="E486" s="7">
        <v>1.0</v>
      </c>
      <c r="F486" s="8">
        <v>33648.27</v>
      </c>
      <c r="G486" s="8">
        <v>33648.27</v>
      </c>
      <c r="H486" s="8">
        <v>0.0</v>
      </c>
      <c r="I486" s="8">
        <v>0.0</v>
      </c>
      <c r="J486" s="8">
        <v>2.0</v>
      </c>
      <c r="K486" s="9">
        <v>0.08</v>
      </c>
      <c r="L486" s="7">
        <v>8.0</v>
      </c>
      <c r="M486" s="9">
        <v>0.0</v>
      </c>
      <c r="N486" s="9">
        <v>0.0</v>
      </c>
      <c r="O486" s="7">
        <v>0.0</v>
      </c>
      <c r="P486" s="8">
        <v>0.0</v>
      </c>
      <c r="Q486" s="8">
        <v>0.0</v>
      </c>
      <c r="R486" s="8">
        <v>52935.01</v>
      </c>
    </row>
    <row r="487">
      <c r="A487" s="6" t="s">
        <v>40</v>
      </c>
      <c r="B487" s="6" t="s">
        <v>110</v>
      </c>
      <c r="C487" s="6"/>
      <c r="D487" s="6" t="s">
        <v>20</v>
      </c>
      <c r="E487" s="7">
        <v>1.0</v>
      </c>
      <c r="F487" s="8">
        <v>13609.11</v>
      </c>
      <c r="G487" s="8">
        <v>13609.11</v>
      </c>
      <c r="H487" s="8">
        <v>0.0</v>
      </c>
      <c r="I487" s="8">
        <v>0.0</v>
      </c>
      <c r="J487" s="8">
        <v>2.0</v>
      </c>
      <c r="K487" s="9">
        <v>0.08</v>
      </c>
      <c r="L487" s="7">
        <v>8.0</v>
      </c>
      <c r="M487" s="9">
        <v>0.0</v>
      </c>
      <c r="N487" s="9">
        <v>0.0</v>
      </c>
      <c r="O487" s="7">
        <v>0.0</v>
      </c>
      <c r="P487" s="8">
        <v>44.5</v>
      </c>
      <c r="Q487" s="8">
        <v>44.5</v>
      </c>
      <c r="R487" s="8">
        <v>106326.94</v>
      </c>
    </row>
    <row r="488">
      <c r="A488" s="6" t="s">
        <v>44</v>
      </c>
      <c r="B488" s="6" t="s">
        <v>111</v>
      </c>
      <c r="C488" s="6"/>
      <c r="D488" s="6" t="s">
        <v>20</v>
      </c>
      <c r="E488" s="7">
        <v>1.0</v>
      </c>
      <c r="F488" s="8">
        <v>38030.24</v>
      </c>
      <c r="G488" s="8">
        <v>38030.24</v>
      </c>
      <c r="H488" s="8">
        <v>380.3</v>
      </c>
      <c r="I488" s="8">
        <v>380.3</v>
      </c>
      <c r="J488" s="8">
        <v>72.0</v>
      </c>
      <c r="K488" s="9">
        <v>0.043</v>
      </c>
      <c r="L488" s="7">
        <v>0.0</v>
      </c>
      <c r="M488" s="9">
        <v>0.0</v>
      </c>
      <c r="N488" s="9">
        <v>0.0</v>
      </c>
      <c r="O488" s="7">
        <v>0.0</v>
      </c>
      <c r="P488" s="8">
        <v>2643.3</v>
      </c>
      <c r="Q488" s="8">
        <v>2643.3</v>
      </c>
      <c r="R488" s="8">
        <v>81187.39</v>
      </c>
    </row>
    <row r="489">
      <c r="A489" s="6" t="s">
        <v>44</v>
      </c>
      <c r="B489" s="6" t="s">
        <v>111</v>
      </c>
      <c r="C489" s="6"/>
      <c r="D489" s="6" t="s">
        <v>20</v>
      </c>
      <c r="E489" s="7">
        <v>1.0</v>
      </c>
      <c r="F489" s="8">
        <v>20352.51</v>
      </c>
      <c r="G489" s="8">
        <v>20352.51</v>
      </c>
      <c r="H489" s="8">
        <v>203.53</v>
      </c>
      <c r="I489" s="8">
        <v>203.53</v>
      </c>
      <c r="J489" s="8">
        <v>84.0</v>
      </c>
      <c r="K489" s="9">
        <v>0.0489</v>
      </c>
      <c r="L489" s="7">
        <v>0.0</v>
      </c>
      <c r="M489" s="9">
        <v>0.0</v>
      </c>
      <c r="N489" s="9">
        <v>0.0</v>
      </c>
      <c r="O489" s="7">
        <v>0.0</v>
      </c>
      <c r="P489" s="8">
        <v>203.53</v>
      </c>
      <c r="Q489" s="8">
        <v>203.53</v>
      </c>
      <c r="R489" s="8">
        <v>64609.23</v>
      </c>
    </row>
    <row r="490">
      <c r="A490" s="6" t="s">
        <v>59</v>
      </c>
      <c r="B490" s="6" t="s">
        <v>111</v>
      </c>
      <c r="C490" s="6"/>
      <c r="D490" s="6" t="s">
        <v>20</v>
      </c>
      <c r="E490" s="7">
        <v>1.0</v>
      </c>
      <c r="F490" s="8">
        <v>12086.19</v>
      </c>
      <c r="G490" s="8">
        <v>12086.19</v>
      </c>
      <c r="H490" s="8">
        <v>120.86</v>
      </c>
      <c r="I490" s="8">
        <v>120.86</v>
      </c>
      <c r="J490" s="8">
        <v>60.0</v>
      </c>
      <c r="K490" s="9">
        <v>0.0403</v>
      </c>
      <c r="L490" s="7">
        <v>4.03</v>
      </c>
      <c r="M490" s="9">
        <v>0.0</v>
      </c>
      <c r="N490" s="9">
        <v>0.0</v>
      </c>
      <c r="O490" s="7">
        <v>0.0</v>
      </c>
      <c r="P490" s="8">
        <v>120.86</v>
      </c>
      <c r="Q490" s="8">
        <v>120.86</v>
      </c>
      <c r="R490" s="8">
        <v>2105.91</v>
      </c>
    </row>
    <row r="491">
      <c r="A491" s="6" t="s">
        <v>44</v>
      </c>
      <c r="B491" s="6" t="s">
        <v>112</v>
      </c>
      <c r="C491" s="6"/>
      <c r="D491" s="6" t="s">
        <v>20</v>
      </c>
      <c r="E491" s="7">
        <v>1.0</v>
      </c>
      <c r="F491" s="8">
        <v>24762.0</v>
      </c>
      <c r="G491" s="8">
        <v>24762.0</v>
      </c>
      <c r="H491" s="8">
        <v>247.62</v>
      </c>
      <c r="I491" s="8">
        <v>247.62</v>
      </c>
      <c r="J491" s="8">
        <v>84.0</v>
      </c>
      <c r="K491" s="9">
        <v>0.0495</v>
      </c>
      <c r="L491" s="7">
        <v>4.95</v>
      </c>
      <c r="M491" s="9">
        <v>0.0</v>
      </c>
      <c r="N491" s="9">
        <v>0.0</v>
      </c>
      <c r="O491" s="7">
        <v>0.0</v>
      </c>
      <c r="P491" s="8">
        <v>1515.62</v>
      </c>
      <c r="Q491" s="8">
        <v>1515.62</v>
      </c>
      <c r="R491" s="8">
        <v>48639.04</v>
      </c>
    </row>
    <row r="492">
      <c r="A492" s="6" t="s">
        <v>59</v>
      </c>
      <c r="B492" s="6" t="s">
        <v>113</v>
      </c>
      <c r="C492" s="6"/>
      <c r="D492" s="6" t="s">
        <v>20</v>
      </c>
      <c r="E492" s="7">
        <v>2.0</v>
      </c>
      <c r="F492" s="8">
        <v>28528.22</v>
      </c>
      <c r="G492" s="8">
        <v>14264.11</v>
      </c>
      <c r="H492" s="8">
        <v>0.0</v>
      </c>
      <c r="I492" s="8">
        <v>0.0</v>
      </c>
      <c r="J492" s="8">
        <v>51.0</v>
      </c>
      <c r="K492" s="9">
        <v>0.2</v>
      </c>
      <c r="L492" s="7">
        <v>0.0</v>
      </c>
      <c r="M492" s="9">
        <v>0.0</v>
      </c>
      <c r="N492" s="9">
        <v>0.0</v>
      </c>
      <c r="O492" s="7">
        <v>0.0</v>
      </c>
      <c r="P492" s="8">
        <v>93.5</v>
      </c>
      <c r="Q492" s="8">
        <v>187.0</v>
      </c>
      <c r="R492" s="8">
        <v>10741.44</v>
      </c>
    </row>
    <row r="493">
      <c r="A493" s="6" t="s">
        <v>35</v>
      </c>
      <c r="B493" s="6" t="s">
        <v>114</v>
      </c>
      <c r="C493" s="6"/>
      <c r="D493" s="6" t="s">
        <v>31</v>
      </c>
      <c r="E493" s="7">
        <v>36.0</v>
      </c>
      <c r="F493" s="8">
        <v>875966.84</v>
      </c>
      <c r="G493" s="8">
        <v>24332.41</v>
      </c>
      <c r="H493" s="8">
        <v>19061.73</v>
      </c>
      <c r="I493" s="8">
        <v>529.49</v>
      </c>
      <c r="J493" s="8">
        <v>70.64</v>
      </c>
      <c r="K493" s="9">
        <v>0.1735</v>
      </c>
      <c r="L493" s="7">
        <v>1.1</v>
      </c>
      <c r="M493" s="9">
        <v>0.001</v>
      </c>
      <c r="N493" s="9">
        <v>0.001</v>
      </c>
      <c r="O493" s="7">
        <v>0.0</v>
      </c>
      <c r="P493" s="8">
        <v>2267.52</v>
      </c>
      <c r="Q493" s="8">
        <v>81630.73</v>
      </c>
      <c r="R493" s="8">
        <v>111678.55</v>
      </c>
    </row>
    <row r="494">
      <c r="A494" s="6" t="s">
        <v>37</v>
      </c>
      <c r="B494" s="6" t="s">
        <v>114</v>
      </c>
      <c r="C494" s="6"/>
      <c r="D494" s="6" t="s">
        <v>31</v>
      </c>
      <c r="E494" s="7">
        <v>27.0</v>
      </c>
      <c r="F494" s="8">
        <v>668674.07</v>
      </c>
      <c r="G494" s="8">
        <v>24765.71</v>
      </c>
      <c r="H494" s="8">
        <v>9476.96</v>
      </c>
      <c r="I494" s="8">
        <v>351.0</v>
      </c>
      <c r="J494" s="8">
        <v>71.11</v>
      </c>
      <c r="K494" s="9">
        <v>0.1898</v>
      </c>
      <c r="L494" s="7">
        <v>1.8</v>
      </c>
      <c r="M494" s="9">
        <v>0.001</v>
      </c>
      <c r="N494" s="9">
        <v>0.001</v>
      </c>
      <c r="O494" s="7">
        <v>0.0</v>
      </c>
      <c r="P494" s="8">
        <v>1648.92</v>
      </c>
      <c r="Q494" s="8">
        <v>44520.96</v>
      </c>
      <c r="R494" s="8">
        <v>239666.04</v>
      </c>
    </row>
    <row r="495">
      <c r="A495" s="6" t="s">
        <v>46</v>
      </c>
      <c r="B495" s="6" t="s">
        <v>114</v>
      </c>
      <c r="C495" s="6"/>
      <c r="D495" s="6" t="s">
        <v>31</v>
      </c>
      <c r="E495" s="7">
        <v>32.0</v>
      </c>
      <c r="F495" s="8">
        <v>630588.49</v>
      </c>
      <c r="G495" s="8">
        <v>19705.89</v>
      </c>
      <c r="H495" s="8">
        <v>11754.38</v>
      </c>
      <c r="I495" s="8">
        <v>367.32</v>
      </c>
      <c r="J495" s="8">
        <v>69.0</v>
      </c>
      <c r="K495" s="9">
        <v>0.1976</v>
      </c>
      <c r="L495" s="7">
        <v>0.37</v>
      </c>
      <c r="M495" s="9">
        <v>0.001</v>
      </c>
      <c r="N495" s="9">
        <v>0.001</v>
      </c>
      <c r="O495" s="7">
        <v>0.0</v>
      </c>
      <c r="P495" s="8">
        <v>1624.36</v>
      </c>
      <c r="Q495" s="8">
        <v>51979.38</v>
      </c>
      <c r="R495" s="8">
        <v>44215.93</v>
      </c>
    </row>
    <row r="496">
      <c r="A496" s="6" t="s">
        <v>43</v>
      </c>
      <c r="B496" s="6" t="s">
        <v>114</v>
      </c>
      <c r="C496" s="6"/>
      <c r="D496" s="6" t="s">
        <v>27</v>
      </c>
      <c r="E496" s="7">
        <v>24.0</v>
      </c>
      <c r="F496" s="8">
        <v>574128.8</v>
      </c>
      <c r="G496" s="8">
        <v>23922.03</v>
      </c>
      <c r="H496" s="8">
        <v>13863.65</v>
      </c>
      <c r="I496" s="8">
        <v>577.65</v>
      </c>
      <c r="J496" s="8">
        <v>71.25</v>
      </c>
      <c r="K496" s="9">
        <v>0.1832</v>
      </c>
      <c r="L496" s="7">
        <v>4.62</v>
      </c>
      <c r="M496" s="9">
        <v>0.001</v>
      </c>
      <c r="N496" s="9">
        <v>0.001</v>
      </c>
      <c r="O496" s="7">
        <v>0.0</v>
      </c>
      <c r="P496" s="8">
        <v>2253.44</v>
      </c>
      <c r="Q496" s="8">
        <v>54082.65</v>
      </c>
      <c r="R496" s="8">
        <v>56376.5</v>
      </c>
    </row>
    <row r="497">
      <c r="A497" s="6" t="s">
        <v>18</v>
      </c>
      <c r="B497" s="6" t="s">
        <v>114</v>
      </c>
      <c r="C497" s="6"/>
      <c r="D497" s="6" t="s">
        <v>20</v>
      </c>
      <c r="E497" s="7">
        <v>19.0</v>
      </c>
      <c r="F497" s="8">
        <v>519800.95</v>
      </c>
      <c r="G497" s="8">
        <v>27357.94</v>
      </c>
      <c r="H497" s="8">
        <v>12134.65</v>
      </c>
      <c r="I497" s="8">
        <v>638.67</v>
      </c>
      <c r="J497" s="8">
        <v>71.53</v>
      </c>
      <c r="K497" s="9">
        <v>0.1749</v>
      </c>
      <c r="L497" s="7">
        <v>1.74</v>
      </c>
      <c r="M497" s="9">
        <v>0.001</v>
      </c>
      <c r="N497" s="9">
        <v>0.001</v>
      </c>
      <c r="O497" s="7">
        <v>0.0</v>
      </c>
      <c r="P497" s="8">
        <v>2267.88</v>
      </c>
      <c r="Q497" s="8">
        <v>43089.65</v>
      </c>
      <c r="R497" s="8">
        <v>347087.61</v>
      </c>
    </row>
    <row r="498">
      <c r="A498" s="6" t="s">
        <v>28</v>
      </c>
      <c r="B498" s="6" t="s">
        <v>114</v>
      </c>
      <c r="C498" s="6"/>
      <c r="D498" s="6" t="s">
        <v>27</v>
      </c>
      <c r="E498" s="7">
        <v>18.0</v>
      </c>
      <c r="F498" s="8">
        <v>453952.8</v>
      </c>
      <c r="G498" s="8">
        <v>25219.6</v>
      </c>
      <c r="H498" s="8">
        <v>11896.31</v>
      </c>
      <c r="I498" s="8">
        <v>660.91</v>
      </c>
      <c r="J498" s="8">
        <v>71.0</v>
      </c>
      <c r="K498" s="9">
        <v>0.1876</v>
      </c>
      <c r="L498" s="7">
        <v>5.59</v>
      </c>
      <c r="M498" s="9">
        <v>0.001</v>
      </c>
      <c r="N498" s="9">
        <v>0.001</v>
      </c>
      <c r="O498" s="7">
        <v>0.0</v>
      </c>
      <c r="P498" s="8">
        <v>3231.51</v>
      </c>
      <c r="Q498" s="8">
        <v>58167.11</v>
      </c>
      <c r="R498" s="8">
        <v>5018.58</v>
      </c>
    </row>
    <row r="499">
      <c r="A499" s="6" t="s">
        <v>45</v>
      </c>
      <c r="B499" s="6" t="s">
        <v>114</v>
      </c>
      <c r="C499" s="6"/>
      <c r="D499" s="6" t="s">
        <v>27</v>
      </c>
      <c r="E499" s="7">
        <v>16.0</v>
      </c>
      <c r="F499" s="8">
        <v>399990.25</v>
      </c>
      <c r="G499" s="8">
        <v>24999.39</v>
      </c>
      <c r="H499" s="8">
        <v>9057.8</v>
      </c>
      <c r="I499" s="8">
        <v>566.11</v>
      </c>
      <c r="J499" s="8">
        <v>72.0</v>
      </c>
      <c r="K499" s="9">
        <v>0.1875</v>
      </c>
      <c r="L499" s="7">
        <v>1.37</v>
      </c>
      <c r="M499" s="9">
        <v>0.001</v>
      </c>
      <c r="N499" s="9">
        <v>0.001</v>
      </c>
      <c r="O499" s="7">
        <v>0.0</v>
      </c>
      <c r="P499" s="8">
        <v>1678.99</v>
      </c>
      <c r="Q499" s="8">
        <v>26863.8</v>
      </c>
      <c r="R499" s="8">
        <v>17707.62</v>
      </c>
    </row>
    <row r="500">
      <c r="A500" s="6" t="s">
        <v>51</v>
      </c>
      <c r="B500" s="6" t="s">
        <v>114</v>
      </c>
      <c r="C500" s="6"/>
      <c r="D500" s="6" t="s">
        <v>31</v>
      </c>
      <c r="E500" s="7">
        <v>13.0</v>
      </c>
      <c r="F500" s="8">
        <v>284847.23</v>
      </c>
      <c r="G500" s="8">
        <v>21911.33</v>
      </c>
      <c r="H500" s="8">
        <v>5420.01</v>
      </c>
      <c r="I500" s="8">
        <v>416.92</v>
      </c>
      <c r="J500" s="8">
        <v>72.0</v>
      </c>
      <c r="K500" s="9">
        <v>0.1777</v>
      </c>
      <c r="L500" s="7">
        <v>1.66</v>
      </c>
      <c r="M500" s="9">
        <v>0.0</v>
      </c>
      <c r="N500" s="9">
        <v>0.0</v>
      </c>
      <c r="O500" s="7">
        <v>0.0</v>
      </c>
      <c r="P500" s="8">
        <v>1636.54</v>
      </c>
      <c r="Q500" s="8">
        <v>21275.01</v>
      </c>
      <c r="R500" s="8">
        <v>7931.0</v>
      </c>
    </row>
    <row r="501">
      <c r="A501" s="6" t="s">
        <v>44</v>
      </c>
      <c r="B501" s="6" t="s">
        <v>114</v>
      </c>
      <c r="C501" s="6"/>
      <c r="D501" s="6" t="s">
        <v>20</v>
      </c>
      <c r="E501" s="7">
        <v>11.0</v>
      </c>
      <c r="F501" s="8">
        <v>251852.28</v>
      </c>
      <c r="G501" s="8">
        <v>22895.66</v>
      </c>
      <c r="H501" s="8">
        <v>6315.5</v>
      </c>
      <c r="I501" s="8">
        <v>574.14</v>
      </c>
      <c r="J501" s="8">
        <v>72.0</v>
      </c>
      <c r="K501" s="9">
        <v>0.1711</v>
      </c>
      <c r="L501" s="7">
        <v>2.29</v>
      </c>
      <c r="M501" s="9">
        <v>0.0</v>
      </c>
      <c r="N501" s="9">
        <v>0.0</v>
      </c>
      <c r="O501" s="7">
        <v>0.0</v>
      </c>
      <c r="P501" s="8">
        <v>2319.77</v>
      </c>
      <c r="Q501" s="8">
        <v>25517.5</v>
      </c>
      <c r="R501" s="8">
        <v>10634.65</v>
      </c>
    </row>
    <row r="502">
      <c r="A502" s="6" t="s">
        <v>25</v>
      </c>
      <c r="B502" s="6" t="s">
        <v>114</v>
      </c>
      <c r="C502" s="6"/>
      <c r="D502" s="6" t="s">
        <v>27</v>
      </c>
      <c r="E502" s="7">
        <v>11.0</v>
      </c>
      <c r="F502" s="8">
        <v>239928.0</v>
      </c>
      <c r="G502" s="8">
        <v>21811.64</v>
      </c>
      <c r="H502" s="8">
        <v>2302.04</v>
      </c>
      <c r="I502" s="8">
        <v>209.28</v>
      </c>
      <c r="J502" s="8">
        <v>71.45</v>
      </c>
      <c r="K502" s="9">
        <v>0.2009</v>
      </c>
      <c r="L502" s="7">
        <v>3.32</v>
      </c>
      <c r="M502" s="9">
        <v>0.0</v>
      </c>
      <c r="N502" s="9">
        <v>0.0</v>
      </c>
      <c r="O502" s="7">
        <v>0.0</v>
      </c>
      <c r="P502" s="8">
        <v>1034.09</v>
      </c>
      <c r="Q502" s="8">
        <v>11375.04</v>
      </c>
      <c r="R502" s="8">
        <v>24762.14</v>
      </c>
    </row>
    <row r="503">
      <c r="A503" s="6" t="s">
        <v>29</v>
      </c>
      <c r="B503" s="6" t="s">
        <v>114</v>
      </c>
      <c r="C503" s="6"/>
      <c r="D503" s="6" t="s">
        <v>31</v>
      </c>
      <c r="E503" s="7">
        <v>11.0</v>
      </c>
      <c r="F503" s="8">
        <v>225801.22</v>
      </c>
      <c r="G503" s="8">
        <v>20527.38</v>
      </c>
      <c r="H503" s="8">
        <v>3746.06</v>
      </c>
      <c r="I503" s="8">
        <v>340.55</v>
      </c>
      <c r="J503" s="8">
        <v>71.45</v>
      </c>
      <c r="K503" s="9">
        <v>0.1915</v>
      </c>
      <c r="L503" s="7">
        <v>0.18</v>
      </c>
      <c r="M503" s="9">
        <v>0.0</v>
      </c>
      <c r="N503" s="9">
        <v>0.0</v>
      </c>
      <c r="O503" s="7">
        <v>0.0</v>
      </c>
      <c r="P503" s="8">
        <v>1560.37</v>
      </c>
      <c r="Q503" s="8">
        <v>17164.06</v>
      </c>
      <c r="R503" s="8">
        <v>106898.83</v>
      </c>
    </row>
    <row r="504">
      <c r="A504" s="6" t="s">
        <v>34</v>
      </c>
      <c r="B504" s="6" t="s">
        <v>114</v>
      </c>
      <c r="C504" s="6"/>
      <c r="D504" s="6" t="s">
        <v>20</v>
      </c>
      <c r="E504" s="7">
        <v>9.0</v>
      </c>
      <c r="F504" s="8">
        <v>219413.23</v>
      </c>
      <c r="G504" s="8">
        <v>24379.25</v>
      </c>
      <c r="H504" s="8">
        <v>4995.19</v>
      </c>
      <c r="I504" s="8">
        <v>555.02</v>
      </c>
      <c r="J504" s="8">
        <v>69.33</v>
      </c>
      <c r="K504" s="9">
        <v>0.1745</v>
      </c>
      <c r="L504" s="7">
        <v>0.56</v>
      </c>
      <c r="M504" s="9">
        <v>0.0</v>
      </c>
      <c r="N504" s="9">
        <v>0.0</v>
      </c>
      <c r="O504" s="7">
        <v>0.0</v>
      </c>
      <c r="P504" s="8">
        <v>2564.58</v>
      </c>
      <c r="Q504" s="8">
        <v>23081.24</v>
      </c>
      <c r="R504" s="8">
        <v>4710.26</v>
      </c>
    </row>
    <row r="505">
      <c r="A505" s="6" t="s">
        <v>56</v>
      </c>
      <c r="B505" s="6" t="s">
        <v>114</v>
      </c>
      <c r="C505" s="6"/>
      <c r="D505" s="6" t="s">
        <v>27</v>
      </c>
      <c r="E505" s="7">
        <v>11.0</v>
      </c>
      <c r="F505" s="8">
        <v>217781.06</v>
      </c>
      <c r="G505" s="8">
        <v>19798.28</v>
      </c>
      <c r="H505" s="8">
        <v>4291.83</v>
      </c>
      <c r="I505" s="8">
        <v>390.17</v>
      </c>
      <c r="J505" s="8">
        <v>67.0</v>
      </c>
      <c r="K505" s="9">
        <v>0.1665</v>
      </c>
      <c r="L505" s="7">
        <v>0.6</v>
      </c>
      <c r="M505" s="9">
        <v>0.0</v>
      </c>
      <c r="N505" s="9">
        <v>0.0</v>
      </c>
      <c r="O505" s="7">
        <v>0.0</v>
      </c>
      <c r="P505" s="8">
        <v>2360.89</v>
      </c>
      <c r="Q505" s="8">
        <v>25969.83</v>
      </c>
      <c r="R505" s="8">
        <v>106898.83</v>
      </c>
    </row>
    <row r="506">
      <c r="A506" s="6" t="s">
        <v>54</v>
      </c>
      <c r="B506" s="6" t="s">
        <v>114</v>
      </c>
      <c r="C506" s="6"/>
      <c r="D506" s="6" t="s">
        <v>20</v>
      </c>
      <c r="E506" s="7">
        <v>7.0</v>
      </c>
      <c r="F506" s="8">
        <v>148691.65</v>
      </c>
      <c r="G506" s="8">
        <v>21241.66</v>
      </c>
      <c r="H506" s="8">
        <v>2183.51</v>
      </c>
      <c r="I506" s="8">
        <v>311.93</v>
      </c>
      <c r="J506" s="8">
        <v>70.29</v>
      </c>
      <c r="K506" s="9">
        <v>0.19</v>
      </c>
      <c r="L506" s="7">
        <v>9.18</v>
      </c>
      <c r="M506" s="9">
        <v>0.0</v>
      </c>
      <c r="N506" s="9">
        <v>0.0</v>
      </c>
      <c r="O506" s="7">
        <v>0.0</v>
      </c>
      <c r="P506" s="8">
        <v>1514.22</v>
      </c>
      <c r="Q506" s="8">
        <v>10599.51</v>
      </c>
      <c r="R506" s="8">
        <v>1980.24</v>
      </c>
    </row>
    <row r="507">
      <c r="A507" s="6" t="s">
        <v>39</v>
      </c>
      <c r="B507" s="6" t="s">
        <v>114</v>
      </c>
      <c r="C507" s="6"/>
      <c r="D507" s="6" t="s">
        <v>20</v>
      </c>
      <c r="E507" s="7">
        <v>6.0</v>
      </c>
      <c r="F507" s="8">
        <v>145737.42</v>
      </c>
      <c r="G507" s="8">
        <v>24289.57</v>
      </c>
      <c r="H507" s="8">
        <v>1581.14</v>
      </c>
      <c r="I507" s="8">
        <v>263.52</v>
      </c>
      <c r="J507" s="8">
        <v>68.0</v>
      </c>
      <c r="K507" s="9">
        <v>0.1916</v>
      </c>
      <c r="L507" s="7">
        <v>3.17</v>
      </c>
      <c r="M507" s="9">
        <v>0.0</v>
      </c>
      <c r="N507" s="9">
        <v>0.0</v>
      </c>
      <c r="O507" s="7">
        <v>0.0</v>
      </c>
      <c r="P507" s="8">
        <v>998.02</v>
      </c>
      <c r="Q507" s="8">
        <v>5988.14</v>
      </c>
      <c r="R507" s="8">
        <v>43767.03</v>
      </c>
    </row>
    <row r="508">
      <c r="A508" s="6" t="s">
        <v>47</v>
      </c>
      <c r="B508" s="6" t="s">
        <v>114</v>
      </c>
      <c r="C508" s="6"/>
      <c r="D508" s="6" t="s">
        <v>20</v>
      </c>
      <c r="E508" s="7">
        <v>6.0</v>
      </c>
      <c r="F508" s="8">
        <v>136455.16</v>
      </c>
      <c r="G508" s="8">
        <v>22742.53</v>
      </c>
      <c r="H508" s="8">
        <v>3155.68</v>
      </c>
      <c r="I508" s="8">
        <v>525.95</v>
      </c>
      <c r="J508" s="8">
        <v>72.0</v>
      </c>
      <c r="K508" s="9">
        <v>0.18</v>
      </c>
      <c r="L508" s="7">
        <v>3.5</v>
      </c>
      <c r="M508" s="9">
        <v>0.0</v>
      </c>
      <c r="N508" s="9">
        <v>0.0</v>
      </c>
      <c r="O508" s="7">
        <v>0.0</v>
      </c>
      <c r="P508" s="8">
        <v>2177.72</v>
      </c>
      <c r="Q508" s="8">
        <v>13066.3</v>
      </c>
      <c r="R508" s="8">
        <v>7599.19</v>
      </c>
    </row>
    <row r="509">
      <c r="A509" s="6" t="s">
        <v>53</v>
      </c>
      <c r="B509" s="6" t="s">
        <v>114</v>
      </c>
      <c r="C509" s="6"/>
      <c r="D509" s="6" t="s">
        <v>49</v>
      </c>
      <c r="E509" s="7">
        <v>6.0</v>
      </c>
      <c r="F509" s="8">
        <v>131514.07</v>
      </c>
      <c r="G509" s="8">
        <v>21919.01</v>
      </c>
      <c r="H509" s="8">
        <v>4863.68</v>
      </c>
      <c r="I509" s="8">
        <v>810.61</v>
      </c>
      <c r="J509" s="8">
        <v>72.0</v>
      </c>
      <c r="K509" s="9">
        <v>0.194</v>
      </c>
      <c r="L509" s="7">
        <v>8.55</v>
      </c>
      <c r="M509" s="9">
        <v>0.0</v>
      </c>
      <c r="N509" s="9">
        <v>0.0</v>
      </c>
      <c r="O509" s="7">
        <v>0.0</v>
      </c>
      <c r="P509" s="8">
        <v>2361.45</v>
      </c>
      <c r="Q509" s="8">
        <v>14168.68</v>
      </c>
      <c r="R509" s="8">
        <v>15806.96</v>
      </c>
    </row>
    <row r="510">
      <c r="A510" s="6" t="s">
        <v>58</v>
      </c>
      <c r="B510" s="6" t="s">
        <v>114</v>
      </c>
      <c r="C510" s="6"/>
      <c r="D510" s="6" t="s">
        <v>20</v>
      </c>
      <c r="E510" s="7">
        <v>6.0</v>
      </c>
      <c r="F510" s="8">
        <v>130084.96</v>
      </c>
      <c r="G510" s="8">
        <v>21680.83</v>
      </c>
      <c r="H510" s="8">
        <v>3442.39</v>
      </c>
      <c r="I510" s="8">
        <v>573.73</v>
      </c>
      <c r="J510" s="8">
        <v>72.0</v>
      </c>
      <c r="K510" s="9">
        <v>0.1795</v>
      </c>
      <c r="L510" s="7">
        <v>0.67</v>
      </c>
      <c r="M510" s="9">
        <v>0.0</v>
      </c>
      <c r="N510" s="9">
        <v>0.0</v>
      </c>
      <c r="O510" s="7">
        <v>0.0</v>
      </c>
      <c r="P510" s="8">
        <v>2495.57</v>
      </c>
      <c r="Q510" s="8">
        <v>14973.39</v>
      </c>
      <c r="R510" s="8">
        <v>34510.43</v>
      </c>
    </row>
    <row r="511">
      <c r="A511" s="6" t="s">
        <v>57</v>
      </c>
      <c r="B511" s="6" t="s">
        <v>114</v>
      </c>
      <c r="C511" s="6"/>
      <c r="D511" s="6" t="s">
        <v>33</v>
      </c>
      <c r="E511" s="7">
        <v>4.0</v>
      </c>
      <c r="F511" s="8">
        <v>102123.29</v>
      </c>
      <c r="G511" s="8">
        <v>25530.82</v>
      </c>
      <c r="H511" s="8">
        <v>4132.28</v>
      </c>
      <c r="I511" s="8">
        <v>1033.07</v>
      </c>
      <c r="J511" s="8">
        <v>72.0</v>
      </c>
      <c r="K511" s="9">
        <v>0.1534</v>
      </c>
      <c r="L511" s="7">
        <v>5.12</v>
      </c>
      <c r="M511" s="9">
        <v>0.0</v>
      </c>
      <c r="N511" s="9">
        <v>0.0</v>
      </c>
      <c r="O511" s="7">
        <v>0.0</v>
      </c>
      <c r="P511" s="8">
        <v>2408.57</v>
      </c>
      <c r="Q511" s="8">
        <v>9634.28</v>
      </c>
      <c r="R511" s="8">
        <v>197232.2</v>
      </c>
    </row>
    <row r="512">
      <c r="A512" s="6" t="s">
        <v>48</v>
      </c>
      <c r="B512" s="6" t="s">
        <v>114</v>
      </c>
      <c r="C512" s="6"/>
      <c r="D512" s="6" t="s">
        <v>49</v>
      </c>
      <c r="E512" s="7">
        <v>3.0</v>
      </c>
      <c r="F512" s="8">
        <v>98454.43</v>
      </c>
      <c r="G512" s="8">
        <v>32818.14</v>
      </c>
      <c r="H512" s="8">
        <v>826.86</v>
      </c>
      <c r="I512" s="8">
        <v>275.62</v>
      </c>
      <c r="J512" s="8">
        <v>72.0</v>
      </c>
      <c r="K512" s="9">
        <v>0.1925</v>
      </c>
      <c r="L512" s="7">
        <v>11.83</v>
      </c>
      <c r="M512" s="9">
        <v>0.0</v>
      </c>
      <c r="N512" s="9">
        <v>0.0</v>
      </c>
      <c r="O512" s="7">
        <v>0.0</v>
      </c>
      <c r="P512" s="8">
        <v>901.62</v>
      </c>
      <c r="Q512" s="8">
        <v>2704.86</v>
      </c>
      <c r="R512" s="8">
        <v>16851.25</v>
      </c>
    </row>
    <row r="513">
      <c r="A513" s="6" t="s">
        <v>40</v>
      </c>
      <c r="B513" s="6" t="s">
        <v>114</v>
      </c>
      <c r="C513" s="6"/>
      <c r="D513" s="6" t="s">
        <v>20</v>
      </c>
      <c r="E513" s="7">
        <v>3.0</v>
      </c>
      <c r="F513" s="8">
        <v>86838.85</v>
      </c>
      <c r="G513" s="8">
        <v>28946.28</v>
      </c>
      <c r="H513" s="8">
        <v>4937.77</v>
      </c>
      <c r="I513" s="8">
        <v>1645.92</v>
      </c>
      <c r="J513" s="8">
        <v>68.0</v>
      </c>
      <c r="K513" s="9">
        <v>0.1734</v>
      </c>
      <c r="L513" s="7">
        <v>8.13</v>
      </c>
      <c r="M513" s="9">
        <v>0.0</v>
      </c>
      <c r="N513" s="9">
        <v>0.0</v>
      </c>
      <c r="O513" s="7">
        <v>0.0</v>
      </c>
      <c r="P513" s="8">
        <v>2698.59</v>
      </c>
      <c r="Q513" s="8">
        <v>8095.77</v>
      </c>
      <c r="R513" s="8">
        <v>410.62</v>
      </c>
    </row>
    <row r="514">
      <c r="A514" s="6" t="s">
        <v>42</v>
      </c>
      <c r="B514" s="6" t="s">
        <v>114</v>
      </c>
      <c r="C514" s="6"/>
      <c r="D514" s="6" t="s">
        <v>20</v>
      </c>
      <c r="E514" s="7">
        <v>4.0</v>
      </c>
      <c r="F514" s="8">
        <v>85715.6</v>
      </c>
      <c r="G514" s="8">
        <v>21428.9</v>
      </c>
      <c r="H514" s="8">
        <v>696.28</v>
      </c>
      <c r="I514" s="8">
        <v>174.07</v>
      </c>
      <c r="J514" s="8">
        <v>69.0</v>
      </c>
      <c r="K514" s="9">
        <v>0.1803</v>
      </c>
      <c r="L514" s="7">
        <v>5.08</v>
      </c>
      <c r="M514" s="9">
        <v>0.0</v>
      </c>
      <c r="N514" s="9">
        <v>0.0</v>
      </c>
      <c r="O514" s="7">
        <v>0.0</v>
      </c>
      <c r="P514" s="8">
        <v>1161.07</v>
      </c>
      <c r="Q514" s="8">
        <v>4644.28</v>
      </c>
      <c r="R514" s="8">
        <v>4798.6</v>
      </c>
    </row>
    <row r="515">
      <c r="A515" s="6" t="s">
        <v>50</v>
      </c>
      <c r="B515" s="6" t="s">
        <v>114</v>
      </c>
      <c r="C515" s="6"/>
      <c r="D515" s="6" t="s">
        <v>20</v>
      </c>
      <c r="E515" s="7">
        <v>5.0</v>
      </c>
      <c r="F515" s="8">
        <v>84414.55</v>
      </c>
      <c r="G515" s="8">
        <v>16882.91</v>
      </c>
      <c r="H515" s="8">
        <v>1681.06</v>
      </c>
      <c r="I515" s="8">
        <v>336.21</v>
      </c>
      <c r="J515" s="8">
        <v>68.4</v>
      </c>
      <c r="K515" s="9">
        <v>0.1857</v>
      </c>
      <c r="L515" s="7">
        <v>0.6</v>
      </c>
      <c r="M515" s="9">
        <v>0.0</v>
      </c>
      <c r="N515" s="9">
        <v>0.0</v>
      </c>
      <c r="O515" s="7">
        <v>0.0</v>
      </c>
      <c r="P515" s="8">
        <v>1525.41</v>
      </c>
      <c r="Q515" s="8">
        <v>7627.06</v>
      </c>
      <c r="R515" s="8">
        <v>250.0</v>
      </c>
    </row>
    <row r="516">
      <c r="A516" s="6" t="s">
        <v>38</v>
      </c>
      <c r="B516" s="6" t="s">
        <v>114</v>
      </c>
      <c r="C516" s="6"/>
      <c r="D516" s="6" t="s">
        <v>33</v>
      </c>
      <c r="E516" s="7">
        <v>3.0</v>
      </c>
      <c r="F516" s="8">
        <v>73388.89</v>
      </c>
      <c r="G516" s="8">
        <v>24462.96</v>
      </c>
      <c r="H516" s="8">
        <v>637.56</v>
      </c>
      <c r="I516" s="8">
        <v>212.52</v>
      </c>
      <c r="J516" s="8">
        <v>72.0</v>
      </c>
      <c r="K516" s="9">
        <v>0.1537</v>
      </c>
      <c r="L516" s="7">
        <v>0.0</v>
      </c>
      <c r="M516" s="9">
        <v>0.0</v>
      </c>
      <c r="N516" s="9">
        <v>0.0</v>
      </c>
      <c r="O516" s="7">
        <v>0.0</v>
      </c>
      <c r="P516" s="8">
        <v>2273.19</v>
      </c>
      <c r="Q516" s="8">
        <v>6819.56</v>
      </c>
      <c r="R516" s="8">
        <v>439233.7</v>
      </c>
    </row>
    <row r="517">
      <c r="A517" s="6" t="s">
        <v>59</v>
      </c>
      <c r="B517" s="6" t="s">
        <v>114</v>
      </c>
      <c r="C517" s="6"/>
      <c r="D517" s="6" t="s">
        <v>20</v>
      </c>
      <c r="E517" s="7">
        <v>3.0</v>
      </c>
      <c r="F517" s="8">
        <v>69385.22</v>
      </c>
      <c r="G517" s="8">
        <v>23128.41</v>
      </c>
      <c r="H517" s="8">
        <v>1545.59</v>
      </c>
      <c r="I517" s="8">
        <v>515.2</v>
      </c>
      <c r="J517" s="8">
        <v>68.0</v>
      </c>
      <c r="K517" s="9">
        <v>0.1787</v>
      </c>
      <c r="L517" s="7">
        <v>6.0</v>
      </c>
      <c r="M517" s="9">
        <v>0.0</v>
      </c>
      <c r="N517" s="9">
        <v>0.0</v>
      </c>
      <c r="O517" s="7">
        <v>0.0</v>
      </c>
      <c r="P517" s="8">
        <v>1570.53</v>
      </c>
      <c r="Q517" s="8">
        <v>4711.59</v>
      </c>
      <c r="R517" s="8">
        <v>6479.95</v>
      </c>
    </row>
    <row r="518">
      <c r="A518" s="6" t="s">
        <v>55</v>
      </c>
      <c r="B518" s="6" t="s">
        <v>114</v>
      </c>
      <c r="C518" s="6"/>
      <c r="D518" s="6" t="s">
        <v>33</v>
      </c>
      <c r="E518" s="7">
        <v>2.0</v>
      </c>
      <c r="F518" s="8">
        <v>60653.0</v>
      </c>
      <c r="G518" s="8">
        <v>30326.5</v>
      </c>
      <c r="H518" s="8">
        <v>1613.72</v>
      </c>
      <c r="I518" s="8">
        <v>806.86</v>
      </c>
      <c r="J518" s="8">
        <v>72.0</v>
      </c>
      <c r="K518" s="9">
        <v>0.1695</v>
      </c>
      <c r="L518" s="7">
        <v>0.89</v>
      </c>
      <c r="M518" s="9">
        <v>0.0</v>
      </c>
      <c r="N518" s="9">
        <v>0.0</v>
      </c>
      <c r="O518" s="7">
        <v>0.0</v>
      </c>
      <c r="P518" s="8">
        <v>1106.86</v>
      </c>
      <c r="Q518" s="8">
        <v>2213.72</v>
      </c>
      <c r="R518" s="8">
        <v>4100.5</v>
      </c>
    </row>
    <row r="519">
      <c r="A519" s="6" t="s">
        <v>60</v>
      </c>
      <c r="B519" s="6" t="s">
        <v>114</v>
      </c>
      <c r="C519" s="6"/>
      <c r="D519" s="6" t="s">
        <v>20</v>
      </c>
      <c r="E519" s="7">
        <v>3.0</v>
      </c>
      <c r="F519" s="8">
        <v>48520.49</v>
      </c>
      <c r="G519" s="8">
        <v>16173.5</v>
      </c>
      <c r="H519" s="8">
        <v>158.26</v>
      </c>
      <c r="I519" s="8">
        <v>52.75</v>
      </c>
      <c r="J519" s="8">
        <v>68.0</v>
      </c>
      <c r="K519" s="9">
        <v>0.1896</v>
      </c>
      <c r="L519" s="7">
        <v>14.76</v>
      </c>
      <c r="M519" s="9">
        <v>0.0</v>
      </c>
      <c r="N519" s="9">
        <v>0.0</v>
      </c>
      <c r="O519" s="7">
        <v>0.0</v>
      </c>
      <c r="P519" s="8">
        <v>1570.09</v>
      </c>
      <c r="Q519" s="8">
        <v>4710.26</v>
      </c>
      <c r="R519" s="8">
        <v>205219.53</v>
      </c>
    </row>
    <row r="520">
      <c r="A520" s="6" t="s">
        <v>41</v>
      </c>
      <c r="B520" s="6" t="s">
        <v>114</v>
      </c>
      <c r="C520" s="6"/>
      <c r="D520" s="6" t="s">
        <v>20</v>
      </c>
      <c r="E520" s="7">
        <v>2.0</v>
      </c>
      <c r="F520" s="8">
        <v>29269.01</v>
      </c>
      <c r="G520" s="8">
        <v>14634.51</v>
      </c>
      <c r="H520" s="8">
        <v>292.83</v>
      </c>
      <c r="I520" s="8">
        <v>146.42</v>
      </c>
      <c r="J520" s="8">
        <v>66.0</v>
      </c>
      <c r="K520" s="9">
        <v>0.154</v>
      </c>
      <c r="L520" s="7">
        <v>0.0</v>
      </c>
      <c r="M520" s="9">
        <v>0.0</v>
      </c>
      <c r="N520" s="9">
        <v>0.0</v>
      </c>
      <c r="O520" s="7">
        <v>0.0</v>
      </c>
      <c r="P520" s="8">
        <v>1514.42</v>
      </c>
      <c r="Q520" s="8">
        <v>3028.83</v>
      </c>
      <c r="R520" s="8">
        <v>59.0</v>
      </c>
    </row>
    <row r="521">
      <c r="A521" s="6" t="s">
        <v>52</v>
      </c>
      <c r="B521" s="6" t="s">
        <v>114</v>
      </c>
      <c r="C521" s="6"/>
      <c r="D521" s="6" t="s">
        <v>20</v>
      </c>
      <c r="E521" s="7">
        <v>1.0</v>
      </c>
      <c r="F521" s="8">
        <v>23612.25</v>
      </c>
      <c r="G521" s="8">
        <v>23612.25</v>
      </c>
      <c r="H521" s="8">
        <v>982.8</v>
      </c>
      <c r="I521" s="8">
        <v>982.8</v>
      </c>
      <c r="J521" s="8">
        <v>72.0</v>
      </c>
      <c r="K521" s="9">
        <v>0.1838</v>
      </c>
      <c r="L521" s="7">
        <v>1.0</v>
      </c>
      <c r="M521" s="9">
        <v>0.0</v>
      </c>
      <c r="N521" s="9">
        <v>0.0</v>
      </c>
      <c r="O521" s="7">
        <v>0.0</v>
      </c>
      <c r="P521" s="8">
        <v>3121.8</v>
      </c>
      <c r="Q521" s="8">
        <v>3121.8</v>
      </c>
      <c r="R521" s="8">
        <v>4583.87</v>
      </c>
    </row>
    <row r="522">
      <c r="A522" s="6" t="s">
        <v>24</v>
      </c>
      <c r="B522" s="6" t="s">
        <v>114</v>
      </c>
      <c r="C522" s="6"/>
      <c r="D522" s="6" t="s">
        <v>20</v>
      </c>
      <c r="E522" s="7">
        <v>1.0</v>
      </c>
      <c r="F522" s="8">
        <v>19115.11</v>
      </c>
      <c r="G522" s="8">
        <v>19115.11</v>
      </c>
      <c r="H522" s="8">
        <v>191.17</v>
      </c>
      <c r="I522" s="8">
        <v>191.17</v>
      </c>
      <c r="J522" s="8">
        <v>60.0</v>
      </c>
      <c r="K522" s="9">
        <v>0.1299</v>
      </c>
      <c r="L522" s="7">
        <v>12.99</v>
      </c>
      <c r="M522" s="9">
        <v>0.0</v>
      </c>
      <c r="N522" s="9">
        <v>0.0</v>
      </c>
      <c r="O522" s="7">
        <v>0.0</v>
      </c>
      <c r="P522" s="8">
        <v>3063.67</v>
      </c>
      <c r="Q522" s="8">
        <v>3063.67</v>
      </c>
      <c r="R522" s="8">
        <v>78677.6</v>
      </c>
    </row>
    <row r="523">
      <c r="A523" s="6" t="s">
        <v>32</v>
      </c>
      <c r="B523" s="6" t="s">
        <v>114</v>
      </c>
      <c r="C523" s="6"/>
      <c r="D523" s="6" t="s">
        <v>33</v>
      </c>
      <c r="E523" s="7">
        <v>1.0</v>
      </c>
      <c r="F523" s="8">
        <v>16670.0</v>
      </c>
      <c r="G523" s="8">
        <v>16670.0</v>
      </c>
      <c r="H523" s="8">
        <v>166.7</v>
      </c>
      <c r="I523" s="8">
        <v>166.7</v>
      </c>
      <c r="J523" s="8">
        <v>72.0</v>
      </c>
      <c r="K523" s="9">
        <v>0.17</v>
      </c>
      <c r="L523" s="7">
        <v>0.0</v>
      </c>
      <c r="M523" s="9">
        <v>0.0</v>
      </c>
      <c r="N523" s="9">
        <v>0.0</v>
      </c>
      <c r="O523" s="7">
        <v>0.0</v>
      </c>
      <c r="P523" s="8">
        <v>1579.7</v>
      </c>
      <c r="Q523" s="8">
        <v>1579.7</v>
      </c>
      <c r="R523" s="8">
        <v>159775.4</v>
      </c>
    </row>
    <row r="524">
      <c r="A524" s="6" t="s">
        <v>21</v>
      </c>
      <c r="B524" s="6" t="s">
        <v>114</v>
      </c>
      <c r="C524" s="6"/>
      <c r="D524" s="6" t="s">
        <v>20</v>
      </c>
      <c r="E524" s="7">
        <v>1.0</v>
      </c>
      <c r="F524" s="8">
        <v>14601.79</v>
      </c>
      <c r="G524" s="8">
        <v>14601.79</v>
      </c>
      <c r="H524" s="8">
        <v>250.0</v>
      </c>
      <c r="I524" s="8">
        <v>250.0</v>
      </c>
      <c r="J524" s="8">
        <v>60.0</v>
      </c>
      <c r="K524" s="9">
        <v>0.1479</v>
      </c>
      <c r="L524" s="7">
        <v>14.79</v>
      </c>
      <c r="M524" s="9">
        <v>0.0</v>
      </c>
      <c r="N524" s="9">
        <v>0.0</v>
      </c>
      <c r="O524" s="7">
        <v>0.0</v>
      </c>
      <c r="P524" s="8">
        <v>509.0</v>
      </c>
      <c r="Q524" s="8">
        <v>509.0</v>
      </c>
      <c r="R524" s="8">
        <v>42189.18</v>
      </c>
    </row>
    <row r="525">
      <c r="A525" s="6" t="s">
        <v>45</v>
      </c>
      <c r="B525" s="6" t="s">
        <v>115</v>
      </c>
      <c r="C525" s="6"/>
      <c r="D525" s="6" t="s">
        <v>27</v>
      </c>
      <c r="E525" s="7">
        <v>19.0</v>
      </c>
      <c r="F525" s="8">
        <v>604070.08</v>
      </c>
      <c r="G525" s="8">
        <v>31793.16</v>
      </c>
      <c r="H525" s="8">
        <v>8776.43</v>
      </c>
      <c r="I525" s="8">
        <v>461.92</v>
      </c>
      <c r="J525" s="8">
        <v>79.74</v>
      </c>
      <c r="K525" s="9">
        <v>0.034</v>
      </c>
      <c r="L525" s="7">
        <v>-0.02</v>
      </c>
      <c r="M525" s="9">
        <v>0.001</v>
      </c>
      <c r="N525" s="9">
        <v>0.001</v>
      </c>
      <c r="O525" s="7">
        <v>0.0</v>
      </c>
      <c r="P525" s="8">
        <v>1914.7</v>
      </c>
      <c r="Q525" s="8">
        <v>36379.26</v>
      </c>
      <c r="R525" s="8">
        <v>125330.66</v>
      </c>
    </row>
    <row r="526">
      <c r="A526" s="6" t="s">
        <v>25</v>
      </c>
      <c r="B526" s="6" t="s">
        <v>115</v>
      </c>
      <c r="C526" s="6"/>
      <c r="D526" s="6" t="s">
        <v>27</v>
      </c>
      <c r="E526" s="7">
        <v>11.0</v>
      </c>
      <c r="F526" s="8">
        <v>335570.78</v>
      </c>
      <c r="G526" s="8">
        <v>30506.43</v>
      </c>
      <c r="H526" s="8">
        <v>5027.65</v>
      </c>
      <c r="I526" s="8">
        <v>457.06</v>
      </c>
      <c r="J526" s="8">
        <v>80.18</v>
      </c>
      <c r="K526" s="9">
        <v>0.0359</v>
      </c>
      <c r="L526" s="7">
        <v>2.65</v>
      </c>
      <c r="M526" s="9">
        <v>0.0</v>
      </c>
      <c r="N526" s="9">
        <v>0.0</v>
      </c>
      <c r="O526" s="7">
        <v>0.0</v>
      </c>
      <c r="P526" s="8">
        <v>1093.06</v>
      </c>
      <c r="Q526" s="8">
        <v>12023.65</v>
      </c>
      <c r="R526" s="8">
        <v>24762.14</v>
      </c>
    </row>
    <row r="527">
      <c r="A527" s="6" t="s">
        <v>28</v>
      </c>
      <c r="B527" s="6" t="s">
        <v>115</v>
      </c>
      <c r="C527" s="6"/>
      <c r="D527" s="6" t="s">
        <v>27</v>
      </c>
      <c r="E527" s="7">
        <v>4.0</v>
      </c>
      <c r="F527" s="8">
        <v>106637.75</v>
      </c>
      <c r="G527" s="8">
        <v>26659.44</v>
      </c>
      <c r="H527" s="8">
        <v>1599.57</v>
      </c>
      <c r="I527" s="8">
        <v>399.89</v>
      </c>
      <c r="J527" s="8">
        <v>81.0</v>
      </c>
      <c r="K527" s="9">
        <v>0.039</v>
      </c>
      <c r="L527" s="7">
        <v>2.71</v>
      </c>
      <c r="M527" s="9">
        <v>0.0</v>
      </c>
      <c r="N527" s="9">
        <v>0.0</v>
      </c>
      <c r="O527" s="7">
        <v>0.0</v>
      </c>
      <c r="P527" s="8">
        <v>1962.39</v>
      </c>
      <c r="Q527" s="8">
        <v>7849.57</v>
      </c>
      <c r="R527" s="8">
        <v>1169725.4</v>
      </c>
    </row>
    <row r="528">
      <c r="A528" s="6" t="s">
        <v>43</v>
      </c>
      <c r="B528" s="6" t="s">
        <v>115</v>
      </c>
      <c r="C528" s="6"/>
      <c r="D528" s="6" t="s">
        <v>27</v>
      </c>
      <c r="E528" s="7">
        <v>1.0</v>
      </c>
      <c r="F528" s="8">
        <v>32580.0</v>
      </c>
      <c r="G528" s="8">
        <v>32580.0</v>
      </c>
      <c r="H528" s="8">
        <v>488.7</v>
      </c>
      <c r="I528" s="8">
        <v>488.7</v>
      </c>
      <c r="J528" s="8">
        <v>84.0</v>
      </c>
      <c r="K528" s="9">
        <v>0.0495</v>
      </c>
      <c r="L528" s="7">
        <v>4.95</v>
      </c>
      <c r="M528" s="9">
        <v>0.0</v>
      </c>
      <c r="N528" s="9">
        <v>0.0</v>
      </c>
      <c r="O528" s="7">
        <v>0.0</v>
      </c>
      <c r="P528" s="8">
        <v>3140.7</v>
      </c>
      <c r="Q528" s="8">
        <v>3140.7</v>
      </c>
      <c r="R528" s="8">
        <v>76166.47</v>
      </c>
    </row>
    <row r="529">
      <c r="A529" s="6" t="s">
        <v>48</v>
      </c>
      <c r="B529" s="6" t="s">
        <v>116</v>
      </c>
      <c r="C529" s="6"/>
      <c r="D529" s="6" t="s">
        <v>49</v>
      </c>
      <c r="E529" s="7">
        <v>15.0</v>
      </c>
      <c r="F529" s="8">
        <v>649293.59</v>
      </c>
      <c r="G529" s="8">
        <v>43286.24</v>
      </c>
      <c r="H529" s="8">
        <v>5751.48</v>
      </c>
      <c r="I529" s="8">
        <v>383.43</v>
      </c>
      <c r="J529" s="8">
        <v>71.2</v>
      </c>
      <c r="K529" s="9">
        <v>0.0263</v>
      </c>
      <c r="L529" s="7">
        <v>0.87</v>
      </c>
      <c r="M529" s="9">
        <v>0.001</v>
      </c>
      <c r="N529" s="9">
        <v>0.0</v>
      </c>
      <c r="O529" s="7">
        <v>0.0</v>
      </c>
      <c r="P529" s="8">
        <v>871.9</v>
      </c>
      <c r="Q529" s="8">
        <v>13078.48</v>
      </c>
      <c r="R529" s="8">
        <v>13144.85</v>
      </c>
    </row>
    <row r="530">
      <c r="A530" s="6" t="s">
        <v>56</v>
      </c>
      <c r="B530" s="6" t="s">
        <v>117</v>
      </c>
      <c r="C530" s="6"/>
      <c r="D530" s="6" t="s">
        <v>27</v>
      </c>
      <c r="E530" s="7">
        <v>4.0</v>
      </c>
      <c r="F530" s="8">
        <v>144174.76</v>
      </c>
      <c r="G530" s="8">
        <v>24029.13</v>
      </c>
      <c r="H530" s="8">
        <v>2312.62</v>
      </c>
      <c r="I530" s="8">
        <v>578.16</v>
      </c>
      <c r="J530" s="8">
        <v>54.33</v>
      </c>
      <c r="K530" s="9">
        <v>0.0449</v>
      </c>
      <c r="L530" s="7">
        <v>3.46</v>
      </c>
      <c r="M530" s="9">
        <v>0.0</v>
      </c>
      <c r="N530" s="9">
        <v>0.0</v>
      </c>
      <c r="O530" s="7">
        <v>2.0</v>
      </c>
      <c r="P530" s="8">
        <v>1536.1</v>
      </c>
      <c r="Q530" s="8">
        <v>9216.62</v>
      </c>
      <c r="R530" s="8">
        <v>697.0</v>
      </c>
    </row>
    <row r="531">
      <c r="A531" s="6" t="s">
        <v>28</v>
      </c>
      <c r="B531" s="6" t="s">
        <v>117</v>
      </c>
      <c r="C531" s="6"/>
      <c r="D531" s="6" t="s">
        <v>27</v>
      </c>
      <c r="E531" s="7">
        <v>1.0</v>
      </c>
      <c r="F531" s="8">
        <v>39196.0</v>
      </c>
      <c r="G531" s="8">
        <v>39196.0</v>
      </c>
      <c r="H531" s="8">
        <v>391.96</v>
      </c>
      <c r="I531" s="8">
        <v>391.96</v>
      </c>
      <c r="J531" s="8">
        <v>75.0</v>
      </c>
      <c r="K531" s="9">
        <v>0.1019</v>
      </c>
      <c r="L531" s="7">
        <v>10.19</v>
      </c>
      <c r="M531" s="9">
        <v>0.0</v>
      </c>
      <c r="N531" s="9">
        <v>0.0</v>
      </c>
      <c r="O531" s="7">
        <v>0.0</v>
      </c>
      <c r="P531" s="8">
        <v>391.96</v>
      </c>
      <c r="Q531" s="8">
        <v>391.96</v>
      </c>
      <c r="R531" s="8">
        <v>205301.04</v>
      </c>
    </row>
    <row r="532">
      <c r="A532" s="6" t="s">
        <v>36</v>
      </c>
      <c r="B532" s="6" t="s">
        <v>118</v>
      </c>
      <c r="C532" s="6"/>
      <c r="D532" s="6" t="s">
        <v>33</v>
      </c>
      <c r="E532" s="7">
        <v>35.0</v>
      </c>
      <c r="F532" s="8">
        <v>1060061.13</v>
      </c>
      <c r="G532" s="8">
        <v>30287.46</v>
      </c>
      <c r="H532" s="8">
        <v>34927.41</v>
      </c>
      <c r="I532" s="8">
        <v>997.93</v>
      </c>
      <c r="J532" s="8">
        <v>70.2</v>
      </c>
      <c r="K532" s="9">
        <v>0.1159</v>
      </c>
      <c r="L532" s="7">
        <v>2.84</v>
      </c>
      <c r="M532" s="9">
        <v>0.001</v>
      </c>
      <c r="N532" s="9">
        <v>0.001</v>
      </c>
      <c r="O532" s="7">
        <v>0.0</v>
      </c>
      <c r="P532" s="8">
        <v>2423.4</v>
      </c>
      <c r="Q532" s="8">
        <v>84818.91</v>
      </c>
      <c r="R532" s="8">
        <v>238554.57</v>
      </c>
    </row>
    <row r="533">
      <c r="A533" s="6" t="s">
        <v>45</v>
      </c>
      <c r="B533" s="6" t="s">
        <v>118</v>
      </c>
      <c r="C533" s="6"/>
      <c r="D533" s="6" t="s">
        <v>27</v>
      </c>
      <c r="E533" s="7">
        <v>36.0</v>
      </c>
      <c r="F533" s="8">
        <v>829284.2</v>
      </c>
      <c r="G533" s="8">
        <v>23035.67</v>
      </c>
      <c r="H533" s="8">
        <v>32186.45</v>
      </c>
      <c r="I533" s="8">
        <v>894.07</v>
      </c>
      <c r="J533" s="8">
        <v>71.92</v>
      </c>
      <c r="K533" s="9">
        <v>0.1653</v>
      </c>
      <c r="L533" s="7">
        <v>1.26</v>
      </c>
      <c r="M533" s="9">
        <v>0.001</v>
      </c>
      <c r="N533" s="9">
        <v>0.001</v>
      </c>
      <c r="O533" s="7">
        <v>0.0</v>
      </c>
      <c r="P533" s="8">
        <v>2422.39</v>
      </c>
      <c r="Q533" s="8">
        <v>87206.15</v>
      </c>
      <c r="R533" s="8">
        <v>44235.16</v>
      </c>
    </row>
    <row r="534">
      <c r="A534" s="6" t="s">
        <v>41</v>
      </c>
      <c r="B534" s="6" t="s">
        <v>118</v>
      </c>
      <c r="C534" s="6"/>
      <c r="D534" s="6" t="s">
        <v>20</v>
      </c>
      <c r="E534" s="7">
        <v>20.0</v>
      </c>
      <c r="F534" s="8">
        <v>627195.86</v>
      </c>
      <c r="G534" s="8">
        <v>31359.79</v>
      </c>
      <c r="H534" s="8">
        <v>29605.99</v>
      </c>
      <c r="I534" s="8">
        <v>1480.3</v>
      </c>
      <c r="J534" s="8">
        <v>70.5</v>
      </c>
      <c r="K534" s="9">
        <v>0.1269</v>
      </c>
      <c r="L534" s="7">
        <v>2.0</v>
      </c>
      <c r="M534" s="9">
        <v>0.001</v>
      </c>
      <c r="N534" s="9">
        <v>0.001</v>
      </c>
      <c r="O534" s="7">
        <v>0.0</v>
      </c>
      <c r="P534" s="8">
        <v>3607.56</v>
      </c>
      <c r="Q534" s="8">
        <v>72151.16</v>
      </c>
      <c r="R534" s="8">
        <v>8208.81</v>
      </c>
    </row>
    <row r="535">
      <c r="A535" s="6" t="s">
        <v>25</v>
      </c>
      <c r="B535" s="6" t="s">
        <v>118</v>
      </c>
      <c r="C535" s="6"/>
      <c r="D535" s="6" t="s">
        <v>27</v>
      </c>
      <c r="E535" s="7">
        <v>20.0</v>
      </c>
      <c r="F535" s="8">
        <v>441366.75</v>
      </c>
      <c r="G535" s="8">
        <v>22068.34</v>
      </c>
      <c r="H535" s="8">
        <v>13591.23</v>
      </c>
      <c r="I535" s="8">
        <v>679.56</v>
      </c>
      <c r="J535" s="8">
        <v>71.4</v>
      </c>
      <c r="K535" s="9">
        <v>0.1613</v>
      </c>
      <c r="L535" s="7">
        <v>0.9</v>
      </c>
      <c r="M535" s="9">
        <v>0.001</v>
      </c>
      <c r="N535" s="9">
        <v>0.001</v>
      </c>
      <c r="O535" s="7">
        <v>0.0</v>
      </c>
      <c r="P535" s="8">
        <v>2017.36</v>
      </c>
      <c r="Q535" s="8">
        <v>40347.23</v>
      </c>
      <c r="R535" s="8">
        <v>29074.42</v>
      </c>
    </row>
    <row r="536">
      <c r="A536" s="6" t="s">
        <v>43</v>
      </c>
      <c r="B536" s="6" t="s">
        <v>118</v>
      </c>
      <c r="C536" s="6"/>
      <c r="D536" s="6" t="s">
        <v>27</v>
      </c>
      <c r="E536" s="7">
        <v>15.0</v>
      </c>
      <c r="F536" s="8">
        <v>363843.25</v>
      </c>
      <c r="G536" s="8">
        <v>24256.22</v>
      </c>
      <c r="H536" s="8">
        <v>5844.64</v>
      </c>
      <c r="I536" s="8">
        <v>389.64</v>
      </c>
      <c r="J536" s="8">
        <v>72.2</v>
      </c>
      <c r="K536" s="9">
        <v>0.1794</v>
      </c>
      <c r="L536" s="7">
        <v>8.83</v>
      </c>
      <c r="M536" s="9">
        <v>0.001</v>
      </c>
      <c r="N536" s="9">
        <v>0.0</v>
      </c>
      <c r="O536" s="7">
        <v>0.0</v>
      </c>
      <c r="P536" s="8">
        <v>2802.44</v>
      </c>
      <c r="Q536" s="8">
        <v>42036.64</v>
      </c>
      <c r="R536" s="8">
        <v>3012.0</v>
      </c>
    </row>
    <row r="537">
      <c r="A537" s="6" t="s">
        <v>18</v>
      </c>
      <c r="B537" s="6" t="s">
        <v>118</v>
      </c>
      <c r="C537" s="6"/>
      <c r="D537" s="6" t="s">
        <v>20</v>
      </c>
      <c r="E537" s="7">
        <v>12.0</v>
      </c>
      <c r="F537" s="8">
        <v>334095.4</v>
      </c>
      <c r="G537" s="8">
        <v>27841.28</v>
      </c>
      <c r="H537" s="8">
        <v>5820.81</v>
      </c>
      <c r="I537" s="8">
        <v>485.07</v>
      </c>
      <c r="J537" s="8">
        <v>71.25</v>
      </c>
      <c r="K537" s="9">
        <v>0.1595</v>
      </c>
      <c r="L537" s="7">
        <v>0.63</v>
      </c>
      <c r="M537" s="9">
        <v>0.0</v>
      </c>
      <c r="N537" s="9">
        <v>0.0</v>
      </c>
      <c r="O537" s="7">
        <v>0.0</v>
      </c>
      <c r="P537" s="8">
        <v>2319.46</v>
      </c>
      <c r="Q537" s="8">
        <v>27833.56</v>
      </c>
      <c r="R537" s="8">
        <v>2602.0</v>
      </c>
    </row>
    <row r="538">
      <c r="A538" s="6" t="s">
        <v>28</v>
      </c>
      <c r="B538" s="6" t="s">
        <v>118</v>
      </c>
      <c r="C538" s="6"/>
      <c r="D538" s="6" t="s">
        <v>27</v>
      </c>
      <c r="E538" s="7">
        <v>14.0</v>
      </c>
      <c r="F538" s="8">
        <v>326723.38</v>
      </c>
      <c r="G538" s="8">
        <v>23337.38</v>
      </c>
      <c r="H538" s="8">
        <v>14369.91</v>
      </c>
      <c r="I538" s="8">
        <v>1026.42</v>
      </c>
      <c r="J538" s="8">
        <v>71.14</v>
      </c>
      <c r="K538" s="9">
        <v>0.1463</v>
      </c>
      <c r="L538" s="7">
        <v>4.84</v>
      </c>
      <c r="M538" s="9">
        <v>0.001</v>
      </c>
      <c r="N538" s="9">
        <v>0.0</v>
      </c>
      <c r="O538" s="7">
        <v>0.0</v>
      </c>
      <c r="P538" s="8">
        <v>3249.07</v>
      </c>
      <c r="Q538" s="8">
        <v>45486.91</v>
      </c>
      <c r="R538" s="8">
        <v>1343.0</v>
      </c>
    </row>
    <row r="539">
      <c r="A539" s="6" t="s">
        <v>38</v>
      </c>
      <c r="B539" s="6" t="s">
        <v>118</v>
      </c>
      <c r="C539" s="6"/>
      <c r="D539" s="6" t="s">
        <v>33</v>
      </c>
      <c r="E539" s="7">
        <v>10.0</v>
      </c>
      <c r="F539" s="8">
        <v>284538.45</v>
      </c>
      <c r="G539" s="8">
        <v>28453.85</v>
      </c>
      <c r="H539" s="8">
        <v>10296.89</v>
      </c>
      <c r="I539" s="8">
        <v>1029.69</v>
      </c>
      <c r="J539" s="8">
        <v>68.4</v>
      </c>
      <c r="K539" s="9">
        <v>0.1223</v>
      </c>
      <c r="L539" s="7">
        <v>1.99</v>
      </c>
      <c r="M539" s="9">
        <v>0.0</v>
      </c>
      <c r="N539" s="9">
        <v>0.0</v>
      </c>
      <c r="O539" s="7">
        <v>0.0</v>
      </c>
      <c r="P539" s="8">
        <v>3528.99</v>
      </c>
      <c r="Q539" s="8">
        <v>35289.89</v>
      </c>
      <c r="R539" s="8">
        <v>11046.44</v>
      </c>
    </row>
    <row r="540">
      <c r="A540" s="6" t="s">
        <v>52</v>
      </c>
      <c r="B540" s="6" t="s">
        <v>118</v>
      </c>
      <c r="C540" s="6"/>
      <c r="D540" s="6" t="s">
        <v>20</v>
      </c>
      <c r="E540" s="7">
        <v>7.0</v>
      </c>
      <c r="F540" s="8">
        <v>158993.77</v>
      </c>
      <c r="G540" s="8">
        <v>22713.4</v>
      </c>
      <c r="H540" s="8">
        <v>6861.93</v>
      </c>
      <c r="I540" s="8">
        <v>980.28</v>
      </c>
      <c r="J540" s="8">
        <v>65.14</v>
      </c>
      <c r="K540" s="9">
        <v>0.1313</v>
      </c>
      <c r="L540" s="7">
        <v>1.24</v>
      </c>
      <c r="M540" s="9">
        <v>0.0</v>
      </c>
      <c r="N540" s="9">
        <v>0.0</v>
      </c>
      <c r="O540" s="7">
        <v>0.0</v>
      </c>
      <c r="P540" s="8">
        <v>1637.56</v>
      </c>
      <c r="Q540" s="8">
        <v>11462.93</v>
      </c>
      <c r="R540" s="8">
        <v>42036.64</v>
      </c>
    </row>
    <row r="541">
      <c r="A541" s="6" t="s">
        <v>48</v>
      </c>
      <c r="B541" s="6" t="s">
        <v>118</v>
      </c>
      <c r="C541" s="6"/>
      <c r="D541" s="6" t="s">
        <v>49</v>
      </c>
      <c r="E541" s="7">
        <v>7.0</v>
      </c>
      <c r="F541" s="8">
        <v>156885.93</v>
      </c>
      <c r="G541" s="8">
        <v>22412.28</v>
      </c>
      <c r="H541" s="8">
        <v>3362.26</v>
      </c>
      <c r="I541" s="8">
        <v>480.32</v>
      </c>
      <c r="J541" s="8">
        <v>72.0</v>
      </c>
      <c r="K541" s="9">
        <v>0.2526</v>
      </c>
      <c r="L541" s="7">
        <v>15.03</v>
      </c>
      <c r="M541" s="9">
        <v>0.0</v>
      </c>
      <c r="N541" s="9">
        <v>0.0</v>
      </c>
      <c r="O541" s="7">
        <v>0.0</v>
      </c>
      <c r="P541" s="8">
        <v>1722.75</v>
      </c>
      <c r="Q541" s="8">
        <v>12059.26</v>
      </c>
      <c r="R541" s="8">
        <v>51979.38</v>
      </c>
    </row>
    <row r="542">
      <c r="A542" s="6" t="s">
        <v>47</v>
      </c>
      <c r="B542" s="6" t="s">
        <v>118</v>
      </c>
      <c r="C542" s="6"/>
      <c r="D542" s="6" t="s">
        <v>20</v>
      </c>
      <c r="E542" s="7">
        <v>6.0</v>
      </c>
      <c r="F542" s="8">
        <v>148427.6</v>
      </c>
      <c r="G542" s="8">
        <v>24737.93</v>
      </c>
      <c r="H542" s="8">
        <v>5481.24</v>
      </c>
      <c r="I542" s="8">
        <v>913.54</v>
      </c>
      <c r="J542" s="8">
        <v>60.5</v>
      </c>
      <c r="K542" s="9">
        <v>0.1235</v>
      </c>
      <c r="L542" s="7">
        <v>1.25</v>
      </c>
      <c r="M542" s="9">
        <v>0.0</v>
      </c>
      <c r="N542" s="9">
        <v>0.0</v>
      </c>
      <c r="O542" s="7">
        <v>0.0</v>
      </c>
      <c r="P542" s="8">
        <v>1977.54</v>
      </c>
      <c r="Q542" s="8">
        <v>11865.24</v>
      </c>
      <c r="R542" s="8">
        <v>17788.53</v>
      </c>
    </row>
    <row r="543">
      <c r="A543" s="6" t="s">
        <v>50</v>
      </c>
      <c r="B543" s="6" t="s">
        <v>118</v>
      </c>
      <c r="C543" s="6"/>
      <c r="D543" s="6" t="s">
        <v>20</v>
      </c>
      <c r="E543" s="7">
        <v>4.0</v>
      </c>
      <c r="F543" s="8">
        <v>95299.72</v>
      </c>
      <c r="G543" s="8">
        <v>23824.93</v>
      </c>
      <c r="H543" s="8">
        <v>1725.66</v>
      </c>
      <c r="I543" s="8">
        <v>431.42</v>
      </c>
      <c r="J543" s="8">
        <v>72.0</v>
      </c>
      <c r="K543" s="9">
        <v>0.178</v>
      </c>
      <c r="L543" s="7">
        <v>4.75</v>
      </c>
      <c r="M543" s="9">
        <v>0.0</v>
      </c>
      <c r="N543" s="9">
        <v>0.0</v>
      </c>
      <c r="O543" s="7">
        <v>0.0</v>
      </c>
      <c r="P543" s="8">
        <v>2776.54</v>
      </c>
      <c r="Q543" s="8">
        <v>11106.16</v>
      </c>
      <c r="R543" s="8">
        <v>0.0</v>
      </c>
    </row>
    <row r="544">
      <c r="A544" s="6" t="s">
        <v>56</v>
      </c>
      <c r="B544" s="6" t="s">
        <v>118</v>
      </c>
      <c r="C544" s="6"/>
      <c r="D544" s="6" t="s">
        <v>27</v>
      </c>
      <c r="E544" s="7">
        <v>3.0</v>
      </c>
      <c r="F544" s="8">
        <v>80706.32</v>
      </c>
      <c r="G544" s="8">
        <v>26902.11</v>
      </c>
      <c r="H544" s="8">
        <v>3362.33</v>
      </c>
      <c r="I544" s="8">
        <v>1120.78</v>
      </c>
      <c r="J544" s="8">
        <v>72.0</v>
      </c>
      <c r="K544" s="9">
        <v>0.1628</v>
      </c>
      <c r="L544" s="7">
        <v>1.67</v>
      </c>
      <c r="M544" s="9">
        <v>0.0</v>
      </c>
      <c r="N544" s="9">
        <v>0.0</v>
      </c>
      <c r="O544" s="7">
        <v>0.0</v>
      </c>
      <c r="P544" s="8">
        <v>4381.32</v>
      </c>
      <c r="Q544" s="8">
        <v>13143.96</v>
      </c>
      <c r="R544" s="8">
        <v>940.72</v>
      </c>
    </row>
    <row r="545">
      <c r="A545" s="6" t="s">
        <v>40</v>
      </c>
      <c r="B545" s="6" t="s">
        <v>118</v>
      </c>
      <c r="C545" s="6"/>
      <c r="D545" s="6" t="s">
        <v>20</v>
      </c>
      <c r="E545" s="7">
        <v>1.0</v>
      </c>
      <c r="F545" s="8">
        <v>49966.13</v>
      </c>
      <c r="G545" s="8">
        <v>49966.13</v>
      </c>
      <c r="H545" s="8">
        <v>1347.98</v>
      </c>
      <c r="I545" s="8">
        <v>1347.98</v>
      </c>
      <c r="J545" s="8">
        <v>75.0</v>
      </c>
      <c r="K545" s="9">
        <v>0.1159</v>
      </c>
      <c r="L545" s="7">
        <v>1.0</v>
      </c>
      <c r="M545" s="9">
        <v>0.0</v>
      </c>
      <c r="N545" s="9">
        <v>0.0</v>
      </c>
      <c r="O545" s="7">
        <v>0.0</v>
      </c>
      <c r="P545" s="8">
        <v>1898.98</v>
      </c>
      <c r="Q545" s="8">
        <v>1898.98</v>
      </c>
      <c r="R545" s="8">
        <v>68858.86</v>
      </c>
    </row>
    <row r="546">
      <c r="A546" s="6" t="s">
        <v>24</v>
      </c>
      <c r="B546" s="6" t="s">
        <v>118</v>
      </c>
      <c r="C546" s="6"/>
      <c r="D546" s="6" t="s">
        <v>20</v>
      </c>
      <c r="E546" s="7">
        <v>1.0</v>
      </c>
      <c r="F546" s="8">
        <v>25819.43</v>
      </c>
      <c r="G546" s="8">
        <v>25819.43</v>
      </c>
      <c r="H546" s="8">
        <v>691.74</v>
      </c>
      <c r="I546" s="8">
        <v>691.74</v>
      </c>
      <c r="J546" s="8">
        <v>72.0</v>
      </c>
      <c r="K546" s="9">
        <v>0.0839</v>
      </c>
      <c r="L546" s="7">
        <v>1.0</v>
      </c>
      <c r="M546" s="9">
        <v>0.0</v>
      </c>
      <c r="N546" s="9">
        <v>0.0</v>
      </c>
      <c r="O546" s="7">
        <v>0.0</v>
      </c>
      <c r="P546" s="8">
        <v>1980.24</v>
      </c>
      <c r="Q546" s="8">
        <v>1980.24</v>
      </c>
      <c r="R546" s="8">
        <v>85148.99</v>
      </c>
    </row>
    <row r="547">
      <c r="A547" s="6" t="s">
        <v>21</v>
      </c>
      <c r="B547" s="6" t="s">
        <v>118</v>
      </c>
      <c r="C547" s="6"/>
      <c r="D547" s="6" t="s">
        <v>20</v>
      </c>
      <c r="E547" s="7">
        <v>1.0</v>
      </c>
      <c r="F547" s="8">
        <v>20896.8</v>
      </c>
      <c r="G547" s="8">
        <v>20896.8</v>
      </c>
      <c r="H547" s="8">
        <v>1127.47</v>
      </c>
      <c r="I547" s="8">
        <v>1127.47</v>
      </c>
      <c r="J547" s="8">
        <v>72.0</v>
      </c>
      <c r="K547" s="9">
        <v>0.1669</v>
      </c>
      <c r="L547" s="7">
        <v>2.0</v>
      </c>
      <c r="M547" s="9">
        <v>0.0</v>
      </c>
      <c r="N547" s="9">
        <v>0.0</v>
      </c>
      <c r="O547" s="7">
        <v>0.0</v>
      </c>
      <c r="P547" s="8">
        <v>3476.47</v>
      </c>
      <c r="Q547" s="8">
        <v>3476.47</v>
      </c>
      <c r="R547" s="8">
        <v>165191.82</v>
      </c>
    </row>
    <row r="548">
      <c r="A548" s="6" t="s">
        <v>60</v>
      </c>
      <c r="B548" s="6" t="s">
        <v>118</v>
      </c>
      <c r="C548" s="6"/>
      <c r="D548" s="6" t="s">
        <v>20</v>
      </c>
      <c r="E548" s="7">
        <v>1.0</v>
      </c>
      <c r="F548" s="8">
        <v>17960.66</v>
      </c>
      <c r="G548" s="8">
        <v>17960.66</v>
      </c>
      <c r="H548" s="8">
        <v>804.71</v>
      </c>
      <c r="I548" s="8">
        <v>804.71</v>
      </c>
      <c r="J548" s="8">
        <v>63.0</v>
      </c>
      <c r="K548" s="9">
        <v>0.1164</v>
      </c>
      <c r="L548" s="7">
        <v>2.0</v>
      </c>
      <c r="M548" s="9">
        <v>0.0</v>
      </c>
      <c r="N548" s="9">
        <v>0.0</v>
      </c>
      <c r="O548" s="7">
        <v>0.0</v>
      </c>
      <c r="P548" s="8">
        <v>2297.14</v>
      </c>
      <c r="Q548" s="8">
        <v>2297.14</v>
      </c>
      <c r="R548" s="8">
        <v>383260.51</v>
      </c>
    </row>
    <row r="549">
      <c r="A549" s="6" t="s">
        <v>18</v>
      </c>
      <c r="B549" s="6" t="s">
        <v>119</v>
      </c>
      <c r="C549" s="6"/>
      <c r="D549" s="6" t="s">
        <v>20</v>
      </c>
      <c r="E549" s="7">
        <v>23.0</v>
      </c>
      <c r="F549" s="8">
        <v>830904.92</v>
      </c>
      <c r="G549" s="8">
        <v>36126.3</v>
      </c>
      <c r="H549" s="8">
        <v>14034.63</v>
      </c>
      <c r="I549" s="8">
        <v>610.2</v>
      </c>
      <c r="J549" s="8">
        <v>68.39</v>
      </c>
      <c r="K549" s="9">
        <v>0.0404</v>
      </c>
      <c r="L549" s="7">
        <v>1.39</v>
      </c>
      <c r="M549" s="9">
        <v>0.001</v>
      </c>
      <c r="N549" s="9">
        <v>0.001</v>
      </c>
      <c r="O549" s="7">
        <v>0.0</v>
      </c>
      <c r="P549" s="8">
        <v>2392.29</v>
      </c>
      <c r="Q549" s="8">
        <v>55022.7</v>
      </c>
      <c r="R549" s="8">
        <v>5088.66</v>
      </c>
    </row>
    <row r="550">
      <c r="A550" s="6" t="s">
        <v>24</v>
      </c>
      <c r="B550" s="6" t="s">
        <v>119</v>
      </c>
      <c r="C550" s="6"/>
      <c r="D550" s="6" t="s">
        <v>20</v>
      </c>
      <c r="E550" s="7">
        <v>20.0</v>
      </c>
      <c r="F550" s="8">
        <v>467612.88</v>
      </c>
      <c r="G550" s="8">
        <v>20330.99</v>
      </c>
      <c r="H550" s="8">
        <v>5759.93</v>
      </c>
      <c r="I550" s="8">
        <v>288.0</v>
      </c>
      <c r="J550" s="8">
        <v>55.83</v>
      </c>
      <c r="K550" s="9">
        <v>0.0338</v>
      </c>
      <c r="L550" s="7">
        <v>1.04</v>
      </c>
      <c r="M550" s="9">
        <v>0.001</v>
      </c>
      <c r="N550" s="9">
        <v>0.001</v>
      </c>
      <c r="O550" s="7">
        <v>3.0</v>
      </c>
      <c r="P550" s="8">
        <v>1500.45</v>
      </c>
      <c r="Q550" s="8">
        <v>34510.43</v>
      </c>
      <c r="R550" s="8">
        <v>1983.86</v>
      </c>
    </row>
    <row r="551">
      <c r="A551" s="6" t="s">
        <v>58</v>
      </c>
      <c r="B551" s="6" t="s">
        <v>119</v>
      </c>
      <c r="C551" s="6"/>
      <c r="D551" s="6" t="s">
        <v>20</v>
      </c>
      <c r="E551" s="7">
        <v>5.0</v>
      </c>
      <c r="F551" s="8">
        <v>76884.08</v>
      </c>
      <c r="G551" s="8">
        <v>12814.01</v>
      </c>
      <c r="H551" s="8">
        <v>930.0</v>
      </c>
      <c r="I551" s="8">
        <v>186.0</v>
      </c>
      <c r="J551" s="8">
        <v>51.5</v>
      </c>
      <c r="K551" s="9">
        <v>0.0432</v>
      </c>
      <c r="L551" s="7">
        <v>0.0</v>
      </c>
      <c r="M551" s="9">
        <v>0.0</v>
      </c>
      <c r="N551" s="9">
        <v>0.0</v>
      </c>
      <c r="O551" s="7">
        <v>1.0</v>
      </c>
      <c r="P551" s="8">
        <v>437.08</v>
      </c>
      <c r="Q551" s="8">
        <v>2622.5</v>
      </c>
      <c r="R551" s="8">
        <v>13552.68</v>
      </c>
    </row>
    <row r="552">
      <c r="A552" s="6" t="s">
        <v>40</v>
      </c>
      <c r="B552" s="6" t="s">
        <v>120</v>
      </c>
      <c r="C552" s="6"/>
      <c r="D552" s="6" t="s">
        <v>20</v>
      </c>
      <c r="E552" s="7">
        <v>1.0</v>
      </c>
      <c r="F552" s="8">
        <v>23288.66</v>
      </c>
      <c r="G552" s="8">
        <v>23288.66</v>
      </c>
      <c r="H552" s="8">
        <v>0.0</v>
      </c>
      <c r="I552" s="8">
        <v>0.0</v>
      </c>
      <c r="J552" s="8">
        <v>2.0</v>
      </c>
      <c r="K552" s="9">
        <v>0.08</v>
      </c>
      <c r="L552" s="7">
        <v>8.0</v>
      </c>
      <c r="M552" s="9">
        <v>0.0</v>
      </c>
      <c r="N552" s="9">
        <v>0.0</v>
      </c>
      <c r="O552" s="7">
        <v>0.0</v>
      </c>
      <c r="P552" s="8">
        <v>0.0</v>
      </c>
      <c r="Q552" s="8">
        <v>0.0</v>
      </c>
      <c r="R552" s="8">
        <v>0.0</v>
      </c>
    </row>
    <row r="553">
      <c r="A553" s="6" t="s">
        <v>45</v>
      </c>
      <c r="B553" s="6" t="s">
        <v>121</v>
      </c>
      <c r="C553" s="6"/>
      <c r="D553" s="6" t="s">
        <v>27</v>
      </c>
      <c r="E553" s="7">
        <v>78.0</v>
      </c>
      <c r="F553" s="8">
        <v>1654462.47</v>
      </c>
      <c r="G553" s="8">
        <v>21211.06</v>
      </c>
      <c r="H553" s="8">
        <v>51808.41</v>
      </c>
      <c r="I553" s="8">
        <v>664.21</v>
      </c>
      <c r="J553" s="8">
        <v>70.46</v>
      </c>
      <c r="K553" s="9">
        <v>0.1749</v>
      </c>
      <c r="L553" s="7">
        <v>0.83</v>
      </c>
      <c r="M553" s="9">
        <v>0.003</v>
      </c>
      <c r="N553" s="9">
        <v>0.002</v>
      </c>
      <c r="O553" s="7">
        <v>0.0</v>
      </c>
      <c r="P553" s="8">
        <v>2055.32</v>
      </c>
      <c r="Q553" s="8">
        <v>160315.05</v>
      </c>
      <c r="R553" s="8">
        <v>6372.56</v>
      </c>
    </row>
    <row r="554">
      <c r="A554" s="6" t="s">
        <v>28</v>
      </c>
      <c r="B554" s="6" t="s">
        <v>121</v>
      </c>
      <c r="C554" s="6"/>
      <c r="D554" s="6" t="s">
        <v>27</v>
      </c>
      <c r="E554" s="7">
        <v>52.0</v>
      </c>
      <c r="F554" s="8">
        <v>1140829.74</v>
      </c>
      <c r="G554" s="8">
        <v>21939.03</v>
      </c>
      <c r="H554" s="8">
        <v>35737.98</v>
      </c>
      <c r="I554" s="8">
        <v>687.27</v>
      </c>
      <c r="J554" s="8">
        <v>70.04</v>
      </c>
      <c r="K554" s="9">
        <v>0.1634</v>
      </c>
      <c r="L554" s="7">
        <v>8.17</v>
      </c>
      <c r="M554" s="9">
        <v>0.002</v>
      </c>
      <c r="N554" s="9">
        <v>0.002</v>
      </c>
      <c r="O554" s="7">
        <v>0.0</v>
      </c>
      <c r="P554" s="8">
        <v>1924.93</v>
      </c>
      <c r="Q554" s="8">
        <v>100096.33</v>
      </c>
      <c r="R554" s="8">
        <v>912.94</v>
      </c>
    </row>
    <row r="555">
      <c r="A555" s="6" t="s">
        <v>25</v>
      </c>
      <c r="B555" s="6" t="s">
        <v>121</v>
      </c>
      <c r="C555" s="6"/>
      <c r="D555" s="6" t="s">
        <v>27</v>
      </c>
      <c r="E555" s="7">
        <v>52.0</v>
      </c>
      <c r="F555" s="8">
        <v>1052706.67</v>
      </c>
      <c r="G555" s="8">
        <v>20244.36</v>
      </c>
      <c r="H555" s="8">
        <v>35486.2</v>
      </c>
      <c r="I555" s="8">
        <v>682.43</v>
      </c>
      <c r="J555" s="8">
        <v>69.58</v>
      </c>
      <c r="K555" s="9">
        <v>0.1668</v>
      </c>
      <c r="L555" s="7">
        <v>2.53</v>
      </c>
      <c r="M555" s="9">
        <v>0.002</v>
      </c>
      <c r="N555" s="9">
        <v>0.002</v>
      </c>
      <c r="O555" s="7">
        <v>0.0</v>
      </c>
      <c r="P555" s="8">
        <v>1898.87</v>
      </c>
      <c r="Q555" s="8">
        <v>98741.2</v>
      </c>
      <c r="R555" s="8">
        <v>72206.82</v>
      </c>
    </row>
    <row r="556">
      <c r="A556" s="6" t="s">
        <v>34</v>
      </c>
      <c r="B556" s="6" t="s">
        <v>121</v>
      </c>
      <c r="C556" s="6"/>
      <c r="D556" s="6" t="s">
        <v>20</v>
      </c>
      <c r="E556" s="7">
        <v>41.0</v>
      </c>
      <c r="F556" s="8">
        <v>976551.69</v>
      </c>
      <c r="G556" s="8">
        <v>23818.33</v>
      </c>
      <c r="H556" s="8">
        <v>34456.89</v>
      </c>
      <c r="I556" s="8">
        <v>840.41</v>
      </c>
      <c r="J556" s="8">
        <v>69.95</v>
      </c>
      <c r="K556" s="9">
        <v>0.1532</v>
      </c>
      <c r="L556" s="7">
        <v>2.89</v>
      </c>
      <c r="M556" s="9">
        <v>0.001</v>
      </c>
      <c r="N556" s="9">
        <v>0.001</v>
      </c>
      <c r="O556" s="7">
        <v>0.0</v>
      </c>
      <c r="P556" s="8">
        <v>2185.22</v>
      </c>
      <c r="Q556" s="8">
        <v>89593.89</v>
      </c>
      <c r="R556" s="8">
        <v>67892.74</v>
      </c>
    </row>
    <row r="557">
      <c r="A557" s="6" t="s">
        <v>43</v>
      </c>
      <c r="B557" s="6" t="s">
        <v>121</v>
      </c>
      <c r="C557" s="6"/>
      <c r="D557" s="6" t="s">
        <v>27</v>
      </c>
      <c r="E557" s="7">
        <v>44.0</v>
      </c>
      <c r="F557" s="8">
        <v>900973.2</v>
      </c>
      <c r="G557" s="8">
        <v>20476.66</v>
      </c>
      <c r="H557" s="8">
        <v>26353.73</v>
      </c>
      <c r="I557" s="8">
        <v>598.95</v>
      </c>
      <c r="J557" s="8">
        <v>69.0</v>
      </c>
      <c r="K557" s="9">
        <v>0.1816</v>
      </c>
      <c r="L557" s="7">
        <v>7.89</v>
      </c>
      <c r="M557" s="9">
        <v>0.002</v>
      </c>
      <c r="N557" s="9">
        <v>0.001</v>
      </c>
      <c r="O557" s="7">
        <v>0.0</v>
      </c>
      <c r="P557" s="8">
        <v>2214.02</v>
      </c>
      <c r="Q557" s="8">
        <v>97416.73</v>
      </c>
      <c r="R557" s="8">
        <v>35002.29</v>
      </c>
    </row>
    <row r="558">
      <c r="A558" s="6" t="s">
        <v>18</v>
      </c>
      <c r="B558" s="6" t="s">
        <v>121</v>
      </c>
      <c r="C558" s="6"/>
      <c r="D558" s="6" t="s">
        <v>20</v>
      </c>
      <c r="E558" s="7">
        <v>34.0</v>
      </c>
      <c r="F558" s="8">
        <v>656716.0</v>
      </c>
      <c r="G558" s="8">
        <v>19315.18</v>
      </c>
      <c r="H558" s="8">
        <v>19590.23</v>
      </c>
      <c r="I558" s="8">
        <v>576.18</v>
      </c>
      <c r="J558" s="8">
        <v>67.06</v>
      </c>
      <c r="K558" s="9">
        <v>0.182</v>
      </c>
      <c r="L558" s="7">
        <v>2.46</v>
      </c>
      <c r="M558" s="9">
        <v>0.001</v>
      </c>
      <c r="N558" s="9">
        <v>0.001</v>
      </c>
      <c r="O558" s="7">
        <v>0.0</v>
      </c>
      <c r="P558" s="8">
        <v>1337.04</v>
      </c>
      <c r="Q558" s="8">
        <v>45459.23</v>
      </c>
      <c r="R558" s="8">
        <v>3144.19</v>
      </c>
    </row>
    <row r="559">
      <c r="A559" s="6" t="s">
        <v>37</v>
      </c>
      <c r="B559" s="6" t="s">
        <v>121</v>
      </c>
      <c r="C559" s="6"/>
      <c r="D559" s="6" t="s">
        <v>31</v>
      </c>
      <c r="E559" s="7">
        <v>23.0</v>
      </c>
      <c r="F559" s="8">
        <v>502385.53</v>
      </c>
      <c r="G559" s="8">
        <v>21842.85</v>
      </c>
      <c r="H559" s="8">
        <v>13561.48</v>
      </c>
      <c r="I559" s="8">
        <v>589.63</v>
      </c>
      <c r="J559" s="8">
        <v>69.39</v>
      </c>
      <c r="K559" s="9">
        <v>0.1898</v>
      </c>
      <c r="L559" s="7">
        <v>5.49</v>
      </c>
      <c r="M559" s="9">
        <v>0.001</v>
      </c>
      <c r="N559" s="9">
        <v>0.001</v>
      </c>
      <c r="O559" s="7">
        <v>0.0</v>
      </c>
      <c r="P559" s="8">
        <v>1902.91</v>
      </c>
      <c r="Q559" s="8">
        <v>43767.03</v>
      </c>
      <c r="R559" s="8">
        <v>25611.0</v>
      </c>
    </row>
    <row r="560">
      <c r="A560" s="6" t="s">
        <v>38</v>
      </c>
      <c r="B560" s="6" t="s">
        <v>121</v>
      </c>
      <c r="C560" s="6"/>
      <c r="D560" s="6" t="s">
        <v>33</v>
      </c>
      <c r="E560" s="7">
        <v>22.0</v>
      </c>
      <c r="F560" s="8">
        <v>472009.5</v>
      </c>
      <c r="G560" s="8">
        <v>21454.98</v>
      </c>
      <c r="H560" s="8">
        <v>17446.93</v>
      </c>
      <c r="I560" s="8">
        <v>793.04</v>
      </c>
      <c r="J560" s="8">
        <v>71.18</v>
      </c>
      <c r="K560" s="9">
        <v>0.136</v>
      </c>
      <c r="L560" s="7">
        <v>5.2</v>
      </c>
      <c r="M560" s="9">
        <v>0.001</v>
      </c>
      <c r="N560" s="9">
        <v>0.001</v>
      </c>
      <c r="O560" s="7">
        <v>0.0</v>
      </c>
      <c r="P560" s="8">
        <v>2314.09</v>
      </c>
      <c r="Q560" s="8">
        <v>50909.93</v>
      </c>
      <c r="R560" s="8">
        <v>100864.6</v>
      </c>
    </row>
    <row r="561">
      <c r="A561" s="6" t="s">
        <v>29</v>
      </c>
      <c r="B561" s="6" t="s">
        <v>121</v>
      </c>
      <c r="C561" s="6"/>
      <c r="D561" s="6" t="s">
        <v>31</v>
      </c>
      <c r="E561" s="7">
        <v>20.0</v>
      </c>
      <c r="F561" s="8">
        <v>426372.62</v>
      </c>
      <c r="G561" s="8">
        <v>21318.63</v>
      </c>
      <c r="H561" s="8">
        <v>13133.21</v>
      </c>
      <c r="I561" s="8">
        <v>656.66</v>
      </c>
      <c r="J561" s="8">
        <v>68.1</v>
      </c>
      <c r="K561" s="9">
        <v>0.1767</v>
      </c>
      <c r="L561" s="7">
        <v>0.0</v>
      </c>
      <c r="M561" s="9">
        <v>0.001</v>
      </c>
      <c r="N561" s="9">
        <v>0.001</v>
      </c>
      <c r="O561" s="7">
        <v>0.0</v>
      </c>
      <c r="P561" s="8">
        <v>1725.26</v>
      </c>
      <c r="Q561" s="8">
        <v>34505.21</v>
      </c>
      <c r="R561" s="8">
        <v>83448.76</v>
      </c>
    </row>
    <row r="562">
      <c r="A562" s="6" t="s">
        <v>50</v>
      </c>
      <c r="B562" s="6" t="s">
        <v>121</v>
      </c>
      <c r="C562" s="6"/>
      <c r="D562" s="6" t="s">
        <v>20</v>
      </c>
      <c r="E562" s="7">
        <v>21.0</v>
      </c>
      <c r="F562" s="8">
        <v>403240.94</v>
      </c>
      <c r="G562" s="8">
        <v>19201.95</v>
      </c>
      <c r="H562" s="8">
        <v>11395.28</v>
      </c>
      <c r="I562" s="8">
        <v>542.63</v>
      </c>
      <c r="J562" s="8">
        <v>71.43</v>
      </c>
      <c r="K562" s="9">
        <v>0.1835</v>
      </c>
      <c r="L562" s="7">
        <v>1.85</v>
      </c>
      <c r="M562" s="9">
        <v>0.001</v>
      </c>
      <c r="N562" s="9">
        <v>0.001</v>
      </c>
      <c r="O562" s="7">
        <v>0.0</v>
      </c>
      <c r="P562" s="8">
        <v>1894.68</v>
      </c>
      <c r="Q562" s="8">
        <v>39788.28</v>
      </c>
      <c r="R562" s="8">
        <v>384466.9</v>
      </c>
    </row>
    <row r="563">
      <c r="A563" s="6" t="s">
        <v>46</v>
      </c>
      <c r="B563" s="6" t="s">
        <v>121</v>
      </c>
      <c r="C563" s="6"/>
      <c r="D563" s="6" t="s">
        <v>31</v>
      </c>
      <c r="E563" s="7">
        <v>21.0</v>
      </c>
      <c r="F563" s="8">
        <v>396365.69</v>
      </c>
      <c r="G563" s="8">
        <v>18874.56</v>
      </c>
      <c r="H563" s="8">
        <v>7570.51</v>
      </c>
      <c r="I563" s="8">
        <v>360.5</v>
      </c>
      <c r="J563" s="8">
        <v>66.86</v>
      </c>
      <c r="K563" s="9">
        <v>0.219</v>
      </c>
      <c r="L563" s="7">
        <v>0.78</v>
      </c>
      <c r="M563" s="9">
        <v>0.001</v>
      </c>
      <c r="N563" s="9">
        <v>0.001</v>
      </c>
      <c r="O563" s="7">
        <v>0.0</v>
      </c>
      <c r="P563" s="8">
        <v>1576.12</v>
      </c>
      <c r="Q563" s="8">
        <v>33098.51</v>
      </c>
      <c r="R563" s="8">
        <v>59041.0</v>
      </c>
    </row>
    <row r="564">
      <c r="A564" s="6" t="s">
        <v>41</v>
      </c>
      <c r="B564" s="6" t="s">
        <v>121</v>
      </c>
      <c r="C564" s="6"/>
      <c r="D564" s="6" t="s">
        <v>20</v>
      </c>
      <c r="E564" s="7">
        <v>19.0</v>
      </c>
      <c r="F564" s="8">
        <v>372170.26</v>
      </c>
      <c r="G564" s="8">
        <v>19587.91</v>
      </c>
      <c r="H564" s="8">
        <v>9982.9</v>
      </c>
      <c r="I564" s="8">
        <v>525.42</v>
      </c>
      <c r="J564" s="8">
        <v>67.58</v>
      </c>
      <c r="K564" s="9">
        <v>0.1758</v>
      </c>
      <c r="L564" s="7">
        <v>8.28</v>
      </c>
      <c r="M564" s="9">
        <v>0.001</v>
      </c>
      <c r="N564" s="9">
        <v>0.001</v>
      </c>
      <c r="O564" s="7">
        <v>0.0</v>
      </c>
      <c r="P564" s="8">
        <v>1916.73</v>
      </c>
      <c r="Q564" s="8">
        <v>36417.9</v>
      </c>
      <c r="R564" s="8">
        <v>10486.1</v>
      </c>
    </row>
    <row r="565">
      <c r="A565" s="6" t="s">
        <v>60</v>
      </c>
      <c r="B565" s="6" t="s">
        <v>121</v>
      </c>
      <c r="C565" s="6"/>
      <c r="D565" s="6" t="s">
        <v>20</v>
      </c>
      <c r="E565" s="7">
        <v>22.0</v>
      </c>
      <c r="F565" s="8">
        <v>366727.39</v>
      </c>
      <c r="G565" s="8">
        <v>16669.43</v>
      </c>
      <c r="H565" s="8">
        <v>6030.01</v>
      </c>
      <c r="I565" s="8">
        <v>274.09</v>
      </c>
      <c r="J565" s="8">
        <v>64.09</v>
      </c>
      <c r="K565" s="9">
        <v>0.1802</v>
      </c>
      <c r="L565" s="7">
        <v>10.35</v>
      </c>
      <c r="M565" s="9">
        <v>0.001</v>
      </c>
      <c r="N565" s="9">
        <v>0.001</v>
      </c>
      <c r="O565" s="7">
        <v>0.0</v>
      </c>
      <c r="P565" s="8">
        <v>1454.39</v>
      </c>
      <c r="Q565" s="8">
        <v>31996.64</v>
      </c>
      <c r="R565" s="8">
        <v>32316.8</v>
      </c>
    </row>
    <row r="566">
      <c r="A566" s="6" t="s">
        <v>44</v>
      </c>
      <c r="B566" s="6" t="s">
        <v>121</v>
      </c>
      <c r="C566" s="6"/>
      <c r="D566" s="6" t="s">
        <v>20</v>
      </c>
      <c r="E566" s="7">
        <v>17.0</v>
      </c>
      <c r="F566" s="8">
        <v>346814.95</v>
      </c>
      <c r="G566" s="8">
        <v>20400.88</v>
      </c>
      <c r="H566" s="8">
        <v>11007.16</v>
      </c>
      <c r="I566" s="8">
        <v>647.48</v>
      </c>
      <c r="J566" s="8">
        <v>70.94</v>
      </c>
      <c r="K566" s="9">
        <v>0.1809</v>
      </c>
      <c r="L566" s="7">
        <v>4.9</v>
      </c>
      <c r="M566" s="9">
        <v>0.001</v>
      </c>
      <c r="N566" s="9">
        <v>0.001</v>
      </c>
      <c r="O566" s="7">
        <v>0.0</v>
      </c>
      <c r="P566" s="8">
        <v>1677.13</v>
      </c>
      <c r="Q566" s="8">
        <v>28511.16</v>
      </c>
      <c r="R566" s="8">
        <v>3628.03</v>
      </c>
    </row>
    <row r="567">
      <c r="A567" s="6" t="s">
        <v>54</v>
      </c>
      <c r="B567" s="6" t="s">
        <v>121</v>
      </c>
      <c r="C567" s="6"/>
      <c r="D567" s="6" t="s">
        <v>20</v>
      </c>
      <c r="E567" s="7">
        <v>15.0</v>
      </c>
      <c r="F567" s="8">
        <v>340822.94</v>
      </c>
      <c r="G567" s="8">
        <v>22721.53</v>
      </c>
      <c r="H567" s="8">
        <v>12174.43</v>
      </c>
      <c r="I567" s="8">
        <v>811.63</v>
      </c>
      <c r="J567" s="8">
        <v>69.6</v>
      </c>
      <c r="K567" s="9">
        <v>0.1471</v>
      </c>
      <c r="L567" s="7">
        <v>6.54</v>
      </c>
      <c r="M567" s="9">
        <v>0.001</v>
      </c>
      <c r="N567" s="9">
        <v>0.0</v>
      </c>
      <c r="O567" s="7">
        <v>0.0</v>
      </c>
      <c r="P567" s="8">
        <v>1947.36</v>
      </c>
      <c r="Q567" s="8">
        <v>29210.43</v>
      </c>
      <c r="R567" s="8">
        <v>63272.25</v>
      </c>
    </row>
    <row r="568">
      <c r="A568" s="6" t="s">
        <v>57</v>
      </c>
      <c r="B568" s="6" t="s">
        <v>121</v>
      </c>
      <c r="C568" s="6"/>
      <c r="D568" s="6" t="s">
        <v>33</v>
      </c>
      <c r="E568" s="7">
        <v>15.0</v>
      </c>
      <c r="F568" s="8">
        <v>337295.09</v>
      </c>
      <c r="G568" s="8">
        <v>22486.34</v>
      </c>
      <c r="H568" s="8">
        <v>13252.0</v>
      </c>
      <c r="I568" s="8">
        <v>883.47</v>
      </c>
      <c r="J568" s="8">
        <v>68.0</v>
      </c>
      <c r="K568" s="9">
        <v>0.1349</v>
      </c>
      <c r="L568" s="7">
        <v>1.76</v>
      </c>
      <c r="M568" s="9">
        <v>0.001</v>
      </c>
      <c r="N568" s="9">
        <v>0.0</v>
      </c>
      <c r="O568" s="7">
        <v>0.0</v>
      </c>
      <c r="P568" s="8">
        <v>2278.8</v>
      </c>
      <c r="Q568" s="8">
        <v>34182.0</v>
      </c>
      <c r="R568" s="8">
        <v>2093.38</v>
      </c>
    </row>
    <row r="569">
      <c r="A569" s="6" t="s">
        <v>35</v>
      </c>
      <c r="B569" s="6" t="s">
        <v>121</v>
      </c>
      <c r="C569" s="6"/>
      <c r="D569" s="6" t="s">
        <v>31</v>
      </c>
      <c r="E569" s="7">
        <v>16.0</v>
      </c>
      <c r="F569" s="8">
        <v>335559.46</v>
      </c>
      <c r="G569" s="8">
        <v>20972.47</v>
      </c>
      <c r="H569" s="8">
        <v>10900.43</v>
      </c>
      <c r="I569" s="8">
        <v>681.28</v>
      </c>
      <c r="J569" s="8">
        <v>70.5</v>
      </c>
      <c r="K569" s="9">
        <v>0.1793</v>
      </c>
      <c r="L569" s="7">
        <v>0.0</v>
      </c>
      <c r="M569" s="9">
        <v>0.001</v>
      </c>
      <c r="N569" s="9">
        <v>0.001</v>
      </c>
      <c r="O569" s="7">
        <v>0.0</v>
      </c>
      <c r="P569" s="8">
        <v>1561.15</v>
      </c>
      <c r="Q569" s="8">
        <v>24978.43</v>
      </c>
      <c r="R569" s="8">
        <v>1900.0</v>
      </c>
    </row>
    <row r="570">
      <c r="A570" s="6" t="s">
        <v>42</v>
      </c>
      <c r="B570" s="6" t="s">
        <v>121</v>
      </c>
      <c r="C570" s="6"/>
      <c r="D570" s="6" t="s">
        <v>20</v>
      </c>
      <c r="E570" s="7">
        <v>13.0</v>
      </c>
      <c r="F570" s="8">
        <v>252346.15</v>
      </c>
      <c r="G570" s="8">
        <v>19411.24</v>
      </c>
      <c r="H570" s="8">
        <v>6328.98</v>
      </c>
      <c r="I570" s="8">
        <v>486.84</v>
      </c>
      <c r="J570" s="8">
        <v>68.31</v>
      </c>
      <c r="K570" s="9">
        <v>0.1879</v>
      </c>
      <c r="L570" s="7">
        <v>5.67</v>
      </c>
      <c r="M570" s="9">
        <v>0.0</v>
      </c>
      <c r="N570" s="9">
        <v>0.0</v>
      </c>
      <c r="O570" s="7">
        <v>0.0</v>
      </c>
      <c r="P570" s="8">
        <v>1215.92</v>
      </c>
      <c r="Q570" s="8">
        <v>15806.96</v>
      </c>
      <c r="R570" s="8">
        <v>434.0</v>
      </c>
    </row>
    <row r="571">
      <c r="A571" s="6" t="s">
        <v>56</v>
      </c>
      <c r="B571" s="6" t="s">
        <v>121</v>
      </c>
      <c r="C571" s="6"/>
      <c r="D571" s="6" t="s">
        <v>27</v>
      </c>
      <c r="E571" s="7">
        <v>11.0</v>
      </c>
      <c r="F571" s="8">
        <v>233686.78</v>
      </c>
      <c r="G571" s="8">
        <v>21244.25</v>
      </c>
      <c r="H571" s="8">
        <v>7386.39</v>
      </c>
      <c r="I571" s="8">
        <v>671.49</v>
      </c>
      <c r="J571" s="8">
        <v>70.36</v>
      </c>
      <c r="K571" s="9">
        <v>0.1675</v>
      </c>
      <c r="L571" s="7">
        <v>3.58</v>
      </c>
      <c r="M571" s="9">
        <v>0.0</v>
      </c>
      <c r="N571" s="9">
        <v>0.0</v>
      </c>
      <c r="O571" s="7">
        <v>0.0</v>
      </c>
      <c r="P571" s="8">
        <v>1870.4</v>
      </c>
      <c r="Q571" s="8">
        <v>20574.39</v>
      </c>
      <c r="R571" s="8">
        <v>702.0</v>
      </c>
    </row>
    <row r="572">
      <c r="A572" s="6" t="s">
        <v>32</v>
      </c>
      <c r="B572" s="6" t="s">
        <v>121</v>
      </c>
      <c r="C572" s="6"/>
      <c r="D572" s="6" t="s">
        <v>33</v>
      </c>
      <c r="E572" s="7">
        <v>10.0</v>
      </c>
      <c r="F572" s="8">
        <v>206943.5</v>
      </c>
      <c r="G572" s="8">
        <v>20694.35</v>
      </c>
      <c r="H572" s="8">
        <v>6948.18</v>
      </c>
      <c r="I572" s="8">
        <v>694.82</v>
      </c>
      <c r="J572" s="8">
        <v>69.6</v>
      </c>
      <c r="K572" s="9">
        <v>0.1452</v>
      </c>
      <c r="L572" s="7">
        <v>8.86</v>
      </c>
      <c r="M572" s="9">
        <v>0.0</v>
      </c>
      <c r="N572" s="9">
        <v>0.0</v>
      </c>
      <c r="O572" s="7">
        <v>0.0</v>
      </c>
      <c r="P572" s="8">
        <v>1843.02</v>
      </c>
      <c r="Q572" s="8">
        <v>18430.18</v>
      </c>
      <c r="R572" s="8">
        <v>25529.41</v>
      </c>
    </row>
    <row r="573">
      <c r="A573" s="6" t="s">
        <v>59</v>
      </c>
      <c r="B573" s="6" t="s">
        <v>121</v>
      </c>
      <c r="C573" s="6"/>
      <c r="D573" s="6" t="s">
        <v>20</v>
      </c>
      <c r="E573" s="7">
        <v>10.0</v>
      </c>
      <c r="F573" s="8">
        <v>198992.06</v>
      </c>
      <c r="G573" s="8">
        <v>19899.21</v>
      </c>
      <c r="H573" s="8">
        <v>5392.25</v>
      </c>
      <c r="I573" s="8">
        <v>539.23</v>
      </c>
      <c r="J573" s="8">
        <v>72.0</v>
      </c>
      <c r="K573" s="9">
        <v>0.1782</v>
      </c>
      <c r="L573" s="7">
        <v>5.23</v>
      </c>
      <c r="M573" s="9">
        <v>0.0</v>
      </c>
      <c r="N573" s="9">
        <v>0.0</v>
      </c>
      <c r="O573" s="7">
        <v>0.0</v>
      </c>
      <c r="P573" s="8">
        <v>1438.93</v>
      </c>
      <c r="Q573" s="8">
        <v>14389.25</v>
      </c>
      <c r="R573" s="8">
        <v>2570.29</v>
      </c>
    </row>
    <row r="574">
      <c r="A574" s="6" t="s">
        <v>36</v>
      </c>
      <c r="B574" s="6" t="s">
        <v>121</v>
      </c>
      <c r="C574" s="6"/>
      <c r="D574" s="6" t="s">
        <v>33</v>
      </c>
      <c r="E574" s="7">
        <v>8.0</v>
      </c>
      <c r="F574" s="8">
        <v>191927.84</v>
      </c>
      <c r="G574" s="8">
        <v>23990.98</v>
      </c>
      <c r="H574" s="8">
        <v>6540.53</v>
      </c>
      <c r="I574" s="8">
        <v>817.57</v>
      </c>
      <c r="J574" s="8">
        <v>71.25</v>
      </c>
      <c r="K574" s="9">
        <v>0.1458</v>
      </c>
      <c r="L574" s="7">
        <v>7.79</v>
      </c>
      <c r="M574" s="9">
        <v>0.0</v>
      </c>
      <c r="N574" s="9">
        <v>0.0</v>
      </c>
      <c r="O574" s="7">
        <v>0.0</v>
      </c>
      <c r="P574" s="8">
        <v>2223.57</v>
      </c>
      <c r="Q574" s="8">
        <v>17788.53</v>
      </c>
      <c r="R574" s="8">
        <v>8095.77</v>
      </c>
    </row>
    <row r="575">
      <c r="A575" s="6" t="s">
        <v>47</v>
      </c>
      <c r="B575" s="6" t="s">
        <v>121</v>
      </c>
      <c r="C575" s="6"/>
      <c r="D575" s="6" t="s">
        <v>20</v>
      </c>
      <c r="E575" s="7">
        <v>8.0</v>
      </c>
      <c r="F575" s="8">
        <v>163511.01</v>
      </c>
      <c r="G575" s="8">
        <v>20438.88</v>
      </c>
      <c r="H575" s="8">
        <v>4377.97</v>
      </c>
      <c r="I575" s="8">
        <v>547.25</v>
      </c>
      <c r="J575" s="8">
        <v>64.5</v>
      </c>
      <c r="K575" s="9">
        <v>0.1622</v>
      </c>
      <c r="L575" s="7">
        <v>0.0</v>
      </c>
      <c r="M575" s="9">
        <v>0.0</v>
      </c>
      <c r="N575" s="9">
        <v>0.0</v>
      </c>
      <c r="O575" s="7">
        <v>0.0</v>
      </c>
      <c r="P575" s="8">
        <v>1595.37</v>
      </c>
      <c r="Q575" s="8">
        <v>12762.97</v>
      </c>
      <c r="R575" s="8">
        <v>9634.28</v>
      </c>
    </row>
    <row r="576">
      <c r="A576" s="6" t="s">
        <v>58</v>
      </c>
      <c r="B576" s="6" t="s">
        <v>121</v>
      </c>
      <c r="C576" s="6"/>
      <c r="D576" s="6" t="s">
        <v>20</v>
      </c>
      <c r="E576" s="7">
        <v>9.0</v>
      </c>
      <c r="F576" s="8">
        <v>149712.61</v>
      </c>
      <c r="G576" s="8">
        <v>16634.73</v>
      </c>
      <c r="H576" s="8">
        <v>4334.29</v>
      </c>
      <c r="I576" s="8">
        <v>481.59</v>
      </c>
      <c r="J576" s="8">
        <v>62.67</v>
      </c>
      <c r="K576" s="9">
        <v>0.198</v>
      </c>
      <c r="L576" s="7">
        <v>2.74</v>
      </c>
      <c r="M576" s="9">
        <v>0.0</v>
      </c>
      <c r="N576" s="9">
        <v>0.0</v>
      </c>
      <c r="O576" s="7">
        <v>0.0</v>
      </c>
      <c r="P576" s="8">
        <v>1739.2</v>
      </c>
      <c r="Q576" s="8">
        <v>15652.79</v>
      </c>
      <c r="R576" s="8">
        <v>5765.9</v>
      </c>
    </row>
    <row r="577">
      <c r="A577" s="6" t="s">
        <v>40</v>
      </c>
      <c r="B577" s="6" t="s">
        <v>121</v>
      </c>
      <c r="C577" s="6"/>
      <c r="D577" s="6" t="s">
        <v>20</v>
      </c>
      <c r="E577" s="7">
        <v>8.0</v>
      </c>
      <c r="F577" s="8">
        <v>143710.14</v>
      </c>
      <c r="G577" s="8">
        <v>17963.77</v>
      </c>
      <c r="H577" s="8">
        <v>3550.17</v>
      </c>
      <c r="I577" s="8">
        <v>443.77</v>
      </c>
      <c r="J577" s="8">
        <v>63.0</v>
      </c>
      <c r="K577" s="9">
        <v>0.1897</v>
      </c>
      <c r="L577" s="7">
        <v>16.85</v>
      </c>
      <c r="M577" s="9">
        <v>0.0</v>
      </c>
      <c r="N577" s="9">
        <v>0.0</v>
      </c>
      <c r="O577" s="7">
        <v>0.0</v>
      </c>
      <c r="P577" s="8">
        <v>1248.4</v>
      </c>
      <c r="Q577" s="8">
        <v>9987.17</v>
      </c>
      <c r="R577" s="8">
        <v>26863.8</v>
      </c>
    </row>
    <row r="578">
      <c r="A578" s="6" t="s">
        <v>39</v>
      </c>
      <c r="B578" s="6" t="s">
        <v>121</v>
      </c>
      <c r="C578" s="6"/>
      <c r="D578" s="6" t="s">
        <v>20</v>
      </c>
      <c r="E578" s="7">
        <v>6.0</v>
      </c>
      <c r="F578" s="8">
        <v>123287.09</v>
      </c>
      <c r="G578" s="8">
        <v>20547.85</v>
      </c>
      <c r="H578" s="8">
        <v>2916.9</v>
      </c>
      <c r="I578" s="8">
        <v>486.15</v>
      </c>
      <c r="J578" s="8">
        <v>72.0</v>
      </c>
      <c r="K578" s="9">
        <v>0.183</v>
      </c>
      <c r="L578" s="7">
        <v>0.08</v>
      </c>
      <c r="M578" s="9">
        <v>0.0</v>
      </c>
      <c r="N578" s="9">
        <v>0.0</v>
      </c>
      <c r="O578" s="7">
        <v>0.0</v>
      </c>
      <c r="P578" s="8">
        <v>1085.32</v>
      </c>
      <c r="Q578" s="8">
        <v>6511.9</v>
      </c>
      <c r="R578" s="8">
        <v>43767.03</v>
      </c>
    </row>
    <row r="579">
      <c r="A579" s="6" t="s">
        <v>48</v>
      </c>
      <c r="B579" s="6" t="s">
        <v>121</v>
      </c>
      <c r="C579" s="6"/>
      <c r="D579" s="6" t="s">
        <v>49</v>
      </c>
      <c r="E579" s="7">
        <v>5.0</v>
      </c>
      <c r="F579" s="8">
        <v>74830.26</v>
      </c>
      <c r="G579" s="8">
        <v>14966.05</v>
      </c>
      <c r="H579" s="8">
        <v>2087.34</v>
      </c>
      <c r="I579" s="8">
        <v>417.47</v>
      </c>
      <c r="J579" s="8">
        <v>68.4</v>
      </c>
      <c r="K579" s="9">
        <v>0.2405</v>
      </c>
      <c r="L579" s="7">
        <v>18.66</v>
      </c>
      <c r="M579" s="9">
        <v>0.0</v>
      </c>
      <c r="N579" s="9">
        <v>0.0</v>
      </c>
      <c r="O579" s="7">
        <v>0.0</v>
      </c>
      <c r="P579" s="8">
        <v>1235.33</v>
      </c>
      <c r="Q579" s="8">
        <v>6176.64</v>
      </c>
      <c r="R579" s="8">
        <v>100096.33</v>
      </c>
    </row>
    <row r="580">
      <c r="A580" s="6" t="s">
        <v>55</v>
      </c>
      <c r="B580" s="6" t="s">
        <v>121</v>
      </c>
      <c r="C580" s="6"/>
      <c r="D580" s="6" t="s">
        <v>33</v>
      </c>
      <c r="E580" s="7">
        <v>3.0</v>
      </c>
      <c r="F580" s="8">
        <v>56896.61</v>
      </c>
      <c r="G580" s="8">
        <v>18965.54</v>
      </c>
      <c r="H580" s="8">
        <v>1745.19</v>
      </c>
      <c r="I580" s="8">
        <v>581.73</v>
      </c>
      <c r="J580" s="8">
        <v>62.0</v>
      </c>
      <c r="K580" s="9">
        <v>0.149</v>
      </c>
      <c r="L580" s="7">
        <v>0.0</v>
      </c>
      <c r="M580" s="9">
        <v>0.0</v>
      </c>
      <c r="N580" s="9">
        <v>0.0</v>
      </c>
      <c r="O580" s="7">
        <v>0.0</v>
      </c>
      <c r="P580" s="8">
        <v>2533.06</v>
      </c>
      <c r="Q580" s="8">
        <v>7599.19</v>
      </c>
      <c r="R580" s="8">
        <v>630004.62</v>
      </c>
    </row>
    <row r="581">
      <c r="A581" s="6" t="s">
        <v>24</v>
      </c>
      <c r="B581" s="6" t="s">
        <v>121</v>
      </c>
      <c r="C581" s="6"/>
      <c r="D581" s="6" t="s">
        <v>20</v>
      </c>
      <c r="E581" s="7">
        <v>3.0</v>
      </c>
      <c r="F581" s="8">
        <v>45869.28</v>
      </c>
      <c r="G581" s="8">
        <v>15289.76</v>
      </c>
      <c r="H581" s="8">
        <v>1303.1</v>
      </c>
      <c r="I581" s="8">
        <v>434.37</v>
      </c>
      <c r="J581" s="8">
        <v>64.0</v>
      </c>
      <c r="K581" s="9">
        <v>0.1721</v>
      </c>
      <c r="L581" s="7">
        <v>0.0</v>
      </c>
      <c r="M581" s="9">
        <v>0.0</v>
      </c>
      <c r="N581" s="9">
        <v>0.0</v>
      </c>
      <c r="O581" s="7">
        <v>0.0</v>
      </c>
      <c r="P581" s="8">
        <v>1897.87</v>
      </c>
      <c r="Q581" s="8">
        <v>5693.6</v>
      </c>
      <c r="R581" s="8">
        <v>26304.95</v>
      </c>
    </row>
    <row r="582">
      <c r="A582" s="6" t="s">
        <v>53</v>
      </c>
      <c r="B582" s="6" t="s">
        <v>121</v>
      </c>
      <c r="C582" s="6"/>
      <c r="D582" s="6" t="s">
        <v>49</v>
      </c>
      <c r="E582" s="7">
        <v>2.0</v>
      </c>
      <c r="F582" s="8">
        <v>39421.75</v>
      </c>
      <c r="G582" s="8">
        <v>19710.88</v>
      </c>
      <c r="H582" s="8">
        <v>2098.2</v>
      </c>
      <c r="I582" s="8">
        <v>1049.1</v>
      </c>
      <c r="J582" s="8">
        <v>72.0</v>
      </c>
      <c r="K582" s="9">
        <v>0.202</v>
      </c>
      <c r="L582" s="7">
        <v>1.23</v>
      </c>
      <c r="M582" s="9">
        <v>0.0</v>
      </c>
      <c r="N582" s="9">
        <v>0.0</v>
      </c>
      <c r="O582" s="7">
        <v>0.0</v>
      </c>
      <c r="P582" s="8">
        <v>1751.6</v>
      </c>
      <c r="Q582" s="8">
        <v>3503.2</v>
      </c>
      <c r="R582" s="8">
        <v>0.0</v>
      </c>
    </row>
    <row r="583">
      <c r="A583" s="6" t="s">
        <v>23</v>
      </c>
      <c r="B583" s="6" t="s">
        <v>121</v>
      </c>
      <c r="C583" s="6"/>
      <c r="D583" s="6" t="s">
        <v>20</v>
      </c>
      <c r="E583" s="7">
        <v>1.0</v>
      </c>
      <c r="F583" s="8">
        <v>24687.45</v>
      </c>
      <c r="G583" s="8">
        <v>24687.45</v>
      </c>
      <c r="H583" s="8">
        <v>638.0</v>
      </c>
      <c r="I583" s="8">
        <v>638.0</v>
      </c>
      <c r="J583" s="8">
        <v>72.0</v>
      </c>
      <c r="K583" s="9">
        <v>0.18</v>
      </c>
      <c r="L583" s="7">
        <v>18.0</v>
      </c>
      <c r="M583" s="9">
        <v>0.0</v>
      </c>
      <c r="N583" s="9">
        <v>0.0</v>
      </c>
      <c r="O583" s="7">
        <v>0.0</v>
      </c>
      <c r="P583" s="8">
        <v>2476.0</v>
      </c>
      <c r="Q583" s="8">
        <v>2476.0</v>
      </c>
      <c r="R583" s="8">
        <v>11998.29</v>
      </c>
    </row>
    <row r="584">
      <c r="A584" s="6" t="s">
        <v>52</v>
      </c>
      <c r="B584" s="6" t="s">
        <v>121</v>
      </c>
      <c r="C584" s="6"/>
      <c r="D584" s="6" t="s">
        <v>20</v>
      </c>
      <c r="E584" s="7">
        <v>1.0</v>
      </c>
      <c r="F584" s="8">
        <v>19577.03</v>
      </c>
      <c r="G584" s="8">
        <v>19577.03</v>
      </c>
      <c r="H584" s="8">
        <v>488.0</v>
      </c>
      <c r="I584" s="8">
        <v>488.0</v>
      </c>
      <c r="J584" s="8">
        <v>72.0</v>
      </c>
      <c r="K584" s="9">
        <v>0.167</v>
      </c>
      <c r="L584" s="7">
        <v>0.0</v>
      </c>
      <c r="M584" s="9">
        <v>0.0</v>
      </c>
      <c r="N584" s="9">
        <v>0.0</v>
      </c>
      <c r="O584" s="7">
        <v>0.0</v>
      </c>
      <c r="P584" s="8">
        <v>2029.0</v>
      </c>
      <c r="Q584" s="8">
        <v>2029.0</v>
      </c>
      <c r="R584" s="8">
        <v>0.0</v>
      </c>
    </row>
    <row r="585">
      <c r="A585" s="6" t="s">
        <v>47</v>
      </c>
      <c r="B585" s="6" t="s">
        <v>121</v>
      </c>
      <c r="C585" s="6"/>
      <c r="D585" s="6" t="s">
        <v>20</v>
      </c>
      <c r="E585" s="7">
        <v>1.0</v>
      </c>
      <c r="F585" s="8">
        <v>12696.3</v>
      </c>
      <c r="G585" s="8">
        <v>12696.3</v>
      </c>
      <c r="H585" s="8">
        <v>380.89</v>
      </c>
      <c r="I585" s="8">
        <v>380.89</v>
      </c>
      <c r="J585" s="8">
        <v>60.0</v>
      </c>
      <c r="K585" s="9">
        <v>0.2038</v>
      </c>
      <c r="L585" s="7">
        <v>0.0</v>
      </c>
      <c r="M585" s="9">
        <v>0.0</v>
      </c>
      <c r="N585" s="9">
        <v>0.0</v>
      </c>
      <c r="O585" s="7">
        <v>0.0</v>
      </c>
      <c r="P585" s="8">
        <v>1868.89</v>
      </c>
      <c r="Q585" s="8">
        <v>1868.89</v>
      </c>
      <c r="R585" s="8">
        <v>178110.14</v>
      </c>
    </row>
    <row r="586">
      <c r="A586" s="6" t="s">
        <v>18</v>
      </c>
      <c r="B586" s="6" t="s">
        <v>122</v>
      </c>
      <c r="C586" s="6"/>
      <c r="D586" s="6" t="s">
        <v>20</v>
      </c>
      <c r="E586" s="7">
        <v>269.0</v>
      </c>
      <c r="F586" s="8">
        <v>1.032493745E7</v>
      </c>
      <c r="G586" s="8">
        <v>38382.67</v>
      </c>
      <c r="H586" s="8">
        <v>286868.51</v>
      </c>
      <c r="I586" s="8">
        <v>1066.43</v>
      </c>
      <c r="J586" s="8">
        <v>74.81</v>
      </c>
      <c r="K586" s="9">
        <v>0.0971</v>
      </c>
      <c r="L586" s="7">
        <v>1.55</v>
      </c>
      <c r="M586" s="9">
        <v>0.009</v>
      </c>
      <c r="N586" s="9">
        <v>0.008</v>
      </c>
      <c r="O586" s="7">
        <v>0.0</v>
      </c>
      <c r="P586" s="8">
        <v>3005.2</v>
      </c>
      <c r="Q586" s="8">
        <v>808397.74</v>
      </c>
      <c r="R586" s="8">
        <v>72639.79</v>
      </c>
    </row>
    <row r="587">
      <c r="A587" s="6" t="s">
        <v>41</v>
      </c>
      <c r="B587" s="6" t="s">
        <v>122</v>
      </c>
      <c r="C587" s="6"/>
      <c r="D587" s="6" t="s">
        <v>20</v>
      </c>
      <c r="E587" s="7">
        <v>143.0</v>
      </c>
      <c r="F587" s="8">
        <v>4978376.68</v>
      </c>
      <c r="G587" s="8">
        <v>34813.82</v>
      </c>
      <c r="H587" s="8">
        <v>143644.73</v>
      </c>
      <c r="I587" s="8">
        <v>1004.51</v>
      </c>
      <c r="J587" s="8">
        <v>74.71</v>
      </c>
      <c r="K587" s="9">
        <v>0.067</v>
      </c>
      <c r="L587" s="7">
        <v>1.76</v>
      </c>
      <c r="M587" s="9">
        <v>0.005</v>
      </c>
      <c r="N587" s="9">
        <v>0.004</v>
      </c>
      <c r="O587" s="7">
        <v>0.0</v>
      </c>
      <c r="P587" s="8">
        <v>1868.62</v>
      </c>
      <c r="Q587" s="8">
        <v>267213.25</v>
      </c>
      <c r="R587" s="8">
        <v>12202.47</v>
      </c>
    </row>
    <row r="588">
      <c r="A588" s="6" t="s">
        <v>36</v>
      </c>
      <c r="B588" s="6" t="s">
        <v>122</v>
      </c>
      <c r="C588" s="6"/>
      <c r="D588" s="6" t="s">
        <v>33</v>
      </c>
      <c r="E588" s="7">
        <v>123.0</v>
      </c>
      <c r="F588" s="8">
        <v>4494830.67</v>
      </c>
      <c r="G588" s="8">
        <v>36543.34</v>
      </c>
      <c r="H588" s="8">
        <v>140274.57</v>
      </c>
      <c r="I588" s="8">
        <v>1140.44</v>
      </c>
      <c r="J588" s="8">
        <v>72.12</v>
      </c>
      <c r="K588" s="9">
        <v>0.0691</v>
      </c>
      <c r="L588" s="7">
        <v>1.7</v>
      </c>
      <c r="M588" s="9">
        <v>0.004</v>
      </c>
      <c r="N588" s="9">
        <v>0.004</v>
      </c>
      <c r="O588" s="7">
        <v>0.0</v>
      </c>
      <c r="P588" s="8">
        <v>2542.13</v>
      </c>
      <c r="Q588" s="8">
        <v>312682.56</v>
      </c>
      <c r="R588" s="8">
        <v>38322.68</v>
      </c>
    </row>
    <row r="589">
      <c r="A589" s="6" t="s">
        <v>42</v>
      </c>
      <c r="B589" s="6" t="s">
        <v>122</v>
      </c>
      <c r="C589" s="6"/>
      <c r="D589" s="6" t="s">
        <v>20</v>
      </c>
      <c r="E589" s="7">
        <v>58.0</v>
      </c>
      <c r="F589" s="8">
        <v>2623861.44</v>
      </c>
      <c r="G589" s="8">
        <v>45238.99</v>
      </c>
      <c r="H589" s="8">
        <v>75750.99</v>
      </c>
      <c r="I589" s="8">
        <v>1306.05</v>
      </c>
      <c r="J589" s="8">
        <v>75.1</v>
      </c>
      <c r="K589" s="9">
        <v>0.0887</v>
      </c>
      <c r="L589" s="7">
        <v>2.06</v>
      </c>
      <c r="M589" s="9">
        <v>0.002</v>
      </c>
      <c r="N589" s="9">
        <v>0.002</v>
      </c>
      <c r="O589" s="7">
        <v>0.0</v>
      </c>
      <c r="P589" s="8">
        <v>2749.74</v>
      </c>
      <c r="Q589" s="8">
        <v>159484.99</v>
      </c>
      <c r="R589" s="8">
        <v>30043.4</v>
      </c>
    </row>
    <row r="590">
      <c r="A590" s="6" t="s">
        <v>40</v>
      </c>
      <c r="B590" s="6" t="s">
        <v>122</v>
      </c>
      <c r="C590" s="6"/>
      <c r="D590" s="6" t="s">
        <v>20</v>
      </c>
      <c r="E590" s="7">
        <v>52.0</v>
      </c>
      <c r="F590" s="8">
        <v>2177705.98</v>
      </c>
      <c r="G590" s="8">
        <v>41878.96</v>
      </c>
      <c r="H590" s="8">
        <v>82486.26</v>
      </c>
      <c r="I590" s="8">
        <v>1586.27</v>
      </c>
      <c r="J590" s="8">
        <v>71.83</v>
      </c>
      <c r="K590" s="9">
        <v>0.0818</v>
      </c>
      <c r="L590" s="7">
        <v>1.78</v>
      </c>
      <c r="M590" s="9">
        <v>0.002</v>
      </c>
      <c r="N590" s="9">
        <v>0.002</v>
      </c>
      <c r="O590" s="7">
        <v>0.0</v>
      </c>
      <c r="P590" s="8">
        <v>2772.41</v>
      </c>
      <c r="Q590" s="8">
        <v>144165.26</v>
      </c>
      <c r="R590" s="8">
        <v>5483.0</v>
      </c>
    </row>
    <row r="591">
      <c r="A591" s="6" t="s">
        <v>59</v>
      </c>
      <c r="B591" s="6" t="s">
        <v>122</v>
      </c>
      <c r="C591" s="6"/>
      <c r="D591" s="6" t="s">
        <v>20</v>
      </c>
      <c r="E591" s="7">
        <v>8.0</v>
      </c>
      <c r="F591" s="8">
        <v>191208.69</v>
      </c>
      <c r="G591" s="8">
        <v>23901.09</v>
      </c>
      <c r="H591" s="8">
        <v>8914.32</v>
      </c>
      <c r="I591" s="8">
        <v>1114.29</v>
      </c>
      <c r="J591" s="8">
        <v>70.5</v>
      </c>
      <c r="K591" s="9">
        <v>0.1537</v>
      </c>
      <c r="L591" s="7">
        <v>3.85</v>
      </c>
      <c r="M591" s="9">
        <v>0.0</v>
      </c>
      <c r="N591" s="9">
        <v>0.0</v>
      </c>
      <c r="O591" s="7">
        <v>0.0</v>
      </c>
      <c r="P591" s="8">
        <v>2383.42</v>
      </c>
      <c r="Q591" s="8">
        <v>19067.32</v>
      </c>
      <c r="R591" s="8">
        <v>2704.86</v>
      </c>
    </row>
    <row r="592">
      <c r="A592" s="6" t="s">
        <v>42</v>
      </c>
      <c r="B592" s="6" t="s">
        <v>122</v>
      </c>
      <c r="C592" s="6"/>
      <c r="D592" s="6" t="s">
        <v>20</v>
      </c>
      <c r="E592" s="7">
        <v>8.0</v>
      </c>
      <c r="F592" s="8">
        <v>175326.49</v>
      </c>
      <c r="G592" s="8">
        <v>21915.81</v>
      </c>
      <c r="H592" s="8">
        <v>4952.99</v>
      </c>
      <c r="I592" s="8">
        <v>619.12</v>
      </c>
      <c r="J592" s="8">
        <v>69.0</v>
      </c>
      <c r="K592" s="9">
        <v>0.181</v>
      </c>
      <c r="L592" s="7">
        <v>1.09</v>
      </c>
      <c r="M592" s="9">
        <v>0.0</v>
      </c>
      <c r="N592" s="9">
        <v>0.0</v>
      </c>
      <c r="O592" s="7">
        <v>0.0</v>
      </c>
      <c r="P592" s="8">
        <v>1290.87</v>
      </c>
      <c r="Q592" s="8">
        <v>10326.99</v>
      </c>
      <c r="R592" s="8">
        <v>44520.96</v>
      </c>
    </row>
    <row r="593">
      <c r="A593" s="6" t="s">
        <v>53</v>
      </c>
      <c r="B593" s="6" t="s">
        <v>123</v>
      </c>
      <c r="C593" s="6"/>
      <c r="D593" s="6" t="s">
        <v>49</v>
      </c>
      <c r="E593" s="7">
        <v>3.0</v>
      </c>
      <c r="F593" s="8">
        <v>109605.52</v>
      </c>
      <c r="G593" s="8">
        <v>36535.17</v>
      </c>
      <c r="H593" s="8">
        <v>2140.0</v>
      </c>
      <c r="I593" s="8">
        <v>713.33</v>
      </c>
      <c r="J593" s="8">
        <v>78.0</v>
      </c>
      <c r="K593" s="9">
        <v>0.0366</v>
      </c>
      <c r="L593" s="7">
        <v>0.0</v>
      </c>
      <c r="M593" s="9">
        <v>0.0</v>
      </c>
      <c r="N593" s="9">
        <v>0.0</v>
      </c>
      <c r="O593" s="7">
        <v>0.0</v>
      </c>
      <c r="P593" s="8">
        <v>2231.67</v>
      </c>
      <c r="Q593" s="8">
        <v>6695.0</v>
      </c>
      <c r="R593" s="8">
        <v>192909.29</v>
      </c>
    </row>
    <row r="594">
      <c r="A594" s="6" t="s">
        <v>53</v>
      </c>
      <c r="B594" s="6" t="s">
        <v>123</v>
      </c>
      <c r="C594" s="6"/>
      <c r="D594" s="6" t="s">
        <v>49</v>
      </c>
      <c r="E594" s="7">
        <v>2.0</v>
      </c>
      <c r="F594" s="8">
        <v>76468.68</v>
      </c>
      <c r="G594" s="8">
        <v>38234.34</v>
      </c>
      <c r="H594" s="8">
        <v>1146.99</v>
      </c>
      <c r="I594" s="8">
        <v>573.5</v>
      </c>
      <c r="J594" s="8">
        <v>72.0</v>
      </c>
      <c r="K594" s="9">
        <v>0.0651</v>
      </c>
      <c r="L594" s="7">
        <v>0.23</v>
      </c>
      <c r="M594" s="9">
        <v>0.0</v>
      </c>
      <c r="N594" s="9">
        <v>0.0</v>
      </c>
      <c r="O594" s="7">
        <v>0.0</v>
      </c>
      <c r="P594" s="8">
        <v>1672.0</v>
      </c>
      <c r="Q594" s="8">
        <v>3343.99</v>
      </c>
      <c r="R594" s="8">
        <v>0.0</v>
      </c>
    </row>
    <row r="595">
      <c r="A595" s="6" t="s">
        <v>53</v>
      </c>
      <c r="B595" s="6" t="s">
        <v>123</v>
      </c>
      <c r="C595" s="6"/>
      <c r="D595" s="6" t="s">
        <v>49</v>
      </c>
      <c r="E595" s="7">
        <v>1.0</v>
      </c>
      <c r="F595" s="8">
        <v>22935.68</v>
      </c>
      <c r="G595" s="8">
        <v>22935.68</v>
      </c>
      <c r="H595" s="8">
        <v>542.14</v>
      </c>
      <c r="I595" s="8">
        <v>542.14</v>
      </c>
      <c r="J595" s="8">
        <v>72.0</v>
      </c>
      <c r="K595" s="9">
        <v>0.047</v>
      </c>
      <c r="L595" s="7">
        <v>4.7</v>
      </c>
      <c r="M595" s="9">
        <v>0.0</v>
      </c>
      <c r="N595" s="9">
        <v>0.0</v>
      </c>
      <c r="O595" s="7">
        <v>0.0</v>
      </c>
      <c r="P595" s="8">
        <v>908.14</v>
      </c>
      <c r="Q595" s="8">
        <v>908.14</v>
      </c>
      <c r="R595" s="8">
        <v>36265.56</v>
      </c>
    </row>
    <row r="596">
      <c r="A596" s="6" t="s">
        <v>48</v>
      </c>
      <c r="B596" s="6" t="s">
        <v>123</v>
      </c>
      <c r="C596" s="6"/>
      <c r="D596" s="6" t="s">
        <v>49</v>
      </c>
      <c r="E596" s="7">
        <v>1.0</v>
      </c>
      <c r="F596" s="8">
        <v>19902.93</v>
      </c>
      <c r="G596" s="8">
        <v>19902.93</v>
      </c>
      <c r="H596" s="8">
        <v>298.54</v>
      </c>
      <c r="I596" s="8">
        <v>298.54</v>
      </c>
      <c r="J596" s="8">
        <v>60.0</v>
      </c>
      <c r="K596" s="9">
        <v>0.0825</v>
      </c>
      <c r="L596" s="7">
        <v>8.25</v>
      </c>
      <c r="M596" s="9">
        <v>0.0</v>
      </c>
      <c r="N596" s="9">
        <v>0.0</v>
      </c>
      <c r="O596" s="7">
        <v>0.0</v>
      </c>
      <c r="P596" s="8">
        <v>1696.54</v>
      </c>
      <c r="Q596" s="8">
        <v>1696.54</v>
      </c>
      <c r="R596" s="8">
        <v>9118.9</v>
      </c>
    </row>
    <row r="597">
      <c r="A597" s="6" t="s">
        <v>58</v>
      </c>
      <c r="B597" s="6" t="s">
        <v>124</v>
      </c>
      <c r="C597" s="6"/>
      <c r="D597" s="6" t="s">
        <v>20</v>
      </c>
      <c r="E597" s="7">
        <v>1.0</v>
      </c>
      <c r="F597" s="8">
        <v>24664.25</v>
      </c>
      <c r="G597" s="8">
        <v>24664.25</v>
      </c>
      <c r="H597" s="8">
        <v>750.96</v>
      </c>
      <c r="I597" s="8">
        <v>750.96</v>
      </c>
      <c r="J597" s="8">
        <v>72.0</v>
      </c>
      <c r="K597" s="9">
        <v>0.0584</v>
      </c>
      <c r="L597" s="7">
        <v>0.89</v>
      </c>
      <c r="M597" s="9">
        <v>0.0</v>
      </c>
      <c r="N597" s="9">
        <v>0.0</v>
      </c>
      <c r="O597" s="7">
        <v>0.0</v>
      </c>
      <c r="P597" s="8">
        <v>3076.46</v>
      </c>
      <c r="Q597" s="8">
        <v>3076.46</v>
      </c>
      <c r="R597" s="8">
        <v>11486.48</v>
      </c>
    </row>
    <row r="598">
      <c r="A598" s="6" t="s">
        <v>53</v>
      </c>
      <c r="B598" s="6" t="s">
        <v>125</v>
      </c>
      <c r="C598" s="6"/>
      <c r="D598" s="6" t="s">
        <v>49</v>
      </c>
      <c r="E598" s="7">
        <v>14.0</v>
      </c>
      <c r="F598" s="8">
        <v>515551.11</v>
      </c>
      <c r="G598" s="8">
        <v>36825.08</v>
      </c>
      <c r="H598" s="8">
        <v>5243.24</v>
      </c>
      <c r="I598" s="8">
        <v>374.52</v>
      </c>
      <c r="J598" s="8">
        <v>79.29</v>
      </c>
      <c r="K598" s="9">
        <v>0.0592</v>
      </c>
      <c r="L598" s="7">
        <v>0.15</v>
      </c>
      <c r="M598" s="9">
        <v>0.001</v>
      </c>
      <c r="N598" s="9">
        <v>0.0</v>
      </c>
      <c r="O598" s="7">
        <v>0.0</v>
      </c>
      <c r="P598" s="8">
        <v>2366.3</v>
      </c>
      <c r="Q598" s="8">
        <v>33128.24</v>
      </c>
      <c r="R598" s="8">
        <v>2317.0</v>
      </c>
    </row>
    <row r="599">
      <c r="A599" s="6" t="s">
        <v>53</v>
      </c>
      <c r="B599" s="6" t="s">
        <v>125</v>
      </c>
      <c r="C599" s="6"/>
      <c r="D599" s="6" t="s">
        <v>49</v>
      </c>
      <c r="E599" s="7">
        <v>9.0</v>
      </c>
      <c r="F599" s="8">
        <v>298612.53</v>
      </c>
      <c r="G599" s="8">
        <v>33179.17</v>
      </c>
      <c r="H599" s="8">
        <v>3126.75</v>
      </c>
      <c r="I599" s="8">
        <v>347.42</v>
      </c>
      <c r="J599" s="8">
        <v>109.56</v>
      </c>
      <c r="K599" s="9">
        <v>0.0424</v>
      </c>
      <c r="L599" s="7">
        <v>4.24</v>
      </c>
      <c r="M599" s="9">
        <v>0.0</v>
      </c>
      <c r="N599" s="9">
        <v>0.0</v>
      </c>
      <c r="O599" s="7">
        <v>0.0</v>
      </c>
      <c r="P599" s="8">
        <v>2138.31</v>
      </c>
      <c r="Q599" s="8">
        <v>19244.75</v>
      </c>
      <c r="R599" s="8">
        <v>25586.66</v>
      </c>
    </row>
    <row r="600">
      <c r="A600" s="6" t="s">
        <v>60</v>
      </c>
      <c r="B600" s="6" t="s">
        <v>126</v>
      </c>
      <c r="C600" s="6"/>
      <c r="D600" s="6" t="s">
        <v>20</v>
      </c>
      <c r="E600" s="7">
        <v>1.0</v>
      </c>
      <c r="F600" s="8">
        <v>32201.93</v>
      </c>
      <c r="G600" s="8">
        <v>32201.93</v>
      </c>
      <c r="H600" s="8">
        <v>0.0</v>
      </c>
      <c r="I600" s="8">
        <v>0.0</v>
      </c>
      <c r="J600" s="8">
        <v>72.0</v>
      </c>
      <c r="K600" s="9">
        <v>0.0</v>
      </c>
      <c r="L600" s="7">
        <v>0.0</v>
      </c>
      <c r="M600" s="9">
        <v>0.0</v>
      </c>
      <c r="N600" s="9">
        <v>0.0</v>
      </c>
      <c r="O600" s="7">
        <v>0.0</v>
      </c>
      <c r="P600" s="8">
        <v>0.0</v>
      </c>
      <c r="Q600" s="8">
        <v>0.0</v>
      </c>
      <c r="R600" s="8">
        <v>265421.14</v>
      </c>
    </row>
    <row r="601">
      <c r="A601" s="6" t="s">
        <v>23</v>
      </c>
      <c r="B601" s="6" t="s">
        <v>127</v>
      </c>
      <c r="C601" s="6"/>
      <c r="D601" s="6" t="s">
        <v>20</v>
      </c>
      <c r="E601" s="7">
        <v>6.0</v>
      </c>
      <c r="F601" s="8">
        <v>175390.17</v>
      </c>
      <c r="G601" s="8">
        <v>29231.7</v>
      </c>
      <c r="H601" s="8">
        <v>4204.25</v>
      </c>
      <c r="I601" s="8">
        <v>700.71</v>
      </c>
      <c r="J601" s="8">
        <v>36.0</v>
      </c>
      <c r="K601" s="9">
        <v>0.0</v>
      </c>
      <c r="L601" s="7">
        <v>0.0</v>
      </c>
      <c r="M601" s="9">
        <v>0.0</v>
      </c>
      <c r="N601" s="9">
        <v>0.0</v>
      </c>
      <c r="O601" s="7">
        <v>0.0</v>
      </c>
      <c r="P601" s="8">
        <v>700.71</v>
      </c>
      <c r="Q601" s="8">
        <v>4204.25</v>
      </c>
      <c r="R601" s="8">
        <v>45459.23</v>
      </c>
    </row>
    <row r="602">
      <c r="A602" s="6" t="s">
        <v>60</v>
      </c>
      <c r="B602" s="6" t="s">
        <v>127</v>
      </c>
      <c r="C602" s="6"/>
      <c r="D602" s="6" t="s">
        <v>20</v>
      </c>
      <c r="E602" s="7">
        <v>1.0</v>
      </c>
      <c r="F602" s="8">
        <v>32071.16</v>
      </c>
      <c r="G602" s="8">
        <v>32071.16</v>
      </c>
      <c r="H602" s="8">
        <v>250.0</v>
      </c>
      <c r="I602" s="8">
        <v>250.0</v>
      </c>
      <c r="J602" s="8">
        <v>36.0</v>
      </c>
      <c r="K602" s="9">
        <v>0.0</v>
      </c>
      <c r="L602" s="7">
        <v>0.0</v>
      </c>
      <c r="M602" s="9">
        <v>0.0</v>
      </c>
      <c r="N602" s="9">
        <v>0.0</v>
      </c>
      <c r="O602" s="7">
        <v>0.0</v>
      </c>
      <c r="P602" s="8">
        <v>250.0</v>
      </c>
      <c r="Q602" s="8">
        <v>250.0</v>
      </c>
      <c r="R602" s="8">
        <v>383260.51</v>
      </c>
    </row>
    <row r="603">
      <c r="A603" s="6" t="s">
        <v>58</v>
      </c>
      <c r="B603" s="6" t="s">
        <v>127</v>
      </c>
      <c r="C603" s="6"/>
      <c r="D603" s="6" t="s">
        <v>20</v>
      </c>
      <c r="E603" s="7">
        <v>321.0</v>
      </c>
      <c r="F603" s="8">
        <v>9292476.76</v>
      </c>
      <c r="G603" s="8">
        <v>28769.28</v>
      </c>
      <c r="H603" s="8">
        <v>189813.98</v>
      </c>
      <c r="I603" s="8">
        <v>591.32</v>
      </c>
      <c r="J603" s="8">
        <v>66.34</v>
      </c>
      <c r="K603" s="9">
        <v>0.0465</v>
      </c>
      <c r="L603" s="7">
        <v>0.7</v>
      </c>
      <c r="M603" s="9">
        <v>0.011</v>
      </c>
      <c r="N603" s="9">
        <v>0.009</v>
      </c>
      <c r="O603" s="7">
        <v>2.0</v>
      </c>
      <c r="P603" s="8">
        <v>1727.1</v>
      </c>
      <c r="Q603" s="8">
        <v>557853.95</v>
      </c>
      <c r="R603" s="8">
        <v>13472.87</v>
      </c>
    </row>
    <row r="604">
      <c r="A604" s="6" t="s">
        <v>23</v>
      </c>
      <c r="B604" s="6" t="s">
        <v>127</v>
      </c>
      <c r="C604" s="6"/>
      <c r="D604" s="6" t="s">
        <v>20</v>
      </c>
      <c r="E604" s="7">
        <v>204.0</v>
      </c>
      <c r="F604" s="8">
        <v>5469236.27</v>
      </c>
      <c r="G604" s="8">
        <v>26809.98</v>
      </c>
      <c r="H604" s="8">
        <v>191300.06</v>
      </c>
      <c r="I604" s="8">
        <v>937.75</v>
      </c>
      <c r="J604" s="8">
        <v>69.9</v>
      </c>
      <c r="K604" s="9">
        <v>0.0479</v>
      </c>
      <c r="L604" s="7">
        <v>1.49</v>
      </c>
      <c r="M604" s="9">
        <v>0.007</v>
      </c>
      <c r="N604" s="9">
        <v>0.006</v>
      </c>
      <c r="O604" s="7">
        <v>0.0</v>
      </c>
      <c r="P604" s="8">
        <v>2185.38</v>
      </c>
      <c r="Q604" s="8">
        <v>445818.06</v>
      </c>
      <c r="R604" s="8">
        <v>85113.56</v>
      </c>
    </row>
    <row r="605">
      <c r="A605" s="6" t="s">
        <v>60</v>
      </c>
      <c r="B605" s="6" t="s">
        <v>127</v>
      </c>
      <c r="C605" s="6"/>
      <c r="D605" s="6" t="s">
        <v>20</v>
      </c>
      <c r="E605" s="7">
        <v>160.0</v>
      </c>
      <c r="F605" s="8">
        <v>4628320.87</v>
      </c>
      <c r="G605" s="8">
        <v>28927.01</v>
      </c>
      <c r="H605" s="8">
        <v>86735.62</v>
      </c>
      <c r="I605" s="8">
        <v>542.1</v>
      </c>
      <c r="J605" s="8">
        <v>70.35</v>
      </c>
      <c r="K605" s="9">
        <v>0.0493</v>
      </c>
      <c r="L605" s="7">
        <v>1.46</v>
      </c>
      <c r="M605" s="9">
        <v>0.005</v>
      </c>
      <c r="N605" s="9">
        <v>0.005</v>
      </c>
      <c r="O605" s="7">
        <v>0.0</v>
      </c>
      <c r="P605" s="8">
        <v>1555.71</v>
      </c>
      <c r="Q605" s="8">
        <v>248913.69</v>
      </c>
      <c r="R605" s="8">
        <v>241421.8</v>
      </c>
    </row>
    <row r="606">
      <c r="A606" s="6" t="s">
        <v>32</v>
      </c>
      <c r="B606" s="6" t="s">
        <v>127</v>
      </c>
      <c r="C606" s="6"/>
      <c r="D606" s="6" t="s">
        <v>33</v>
      </c>
      <c r="E606" s="7">
        <v>166.0</v>
      </c>
      <c r="F606" s="8">
        <v>4532501.11</v>
      </c>
      <c r="G606" s="8">
        <v>27304.22</v>
      </c>
      <c r="H606" s="8">
        <v>114192.98</v>
      </c>
      <c r="I606" s="8">
        <v>687.91</v>
      </c>
      <c r="J606" s="8">
        <v>69.78</v>
      </c>
      <c r="K606" s="9">
        <v>0.0496</v>
      </c>
      <c r="L606" s="7">
        <v>1.27</v>
      </c>
      <c r="M606" s="9">
        <v>0.006</v>
      </c>
      <c r="N606" s="9">
        <v>0.005</v>
      </c>
      <c r="O606" s="7">
        <v>0.0</v>
      </c>
      <c r="P606" s="8">
        <v>1409.48</v>
      </c>
      <c r="Q606" s="8">
        <v>233972.98</v>
      </c>
      <c r="R606" s="8">
        <v>283158.49</v>
      </c>
    </row>
    <row r="607">
      <c r="A607" s="6" t="s">
        <v>48</v>
      </c>
      <c r="B607" s="6" t="s">
        <v>127</v>
      </c>
      <c r="C607" s="6"/>
      <c r="D607" s="6" t="s">
        <v>49</v>
      </c>
      <c r="E607" s="7">
        <v>96.0</v>
      </c>
      <c r="F607" s="8">
        <v>2714593.17</v>
      </c>
      <c r="G607" s="8">
        <v>28277.01</v>
      </c>
      <c r="H607" s="8">
        <v>67901.01</v>
      </c>
      <c r="I607" s="8">
        <v>707.3</v>
      </c>
      <c r="J607" s="8">
        <v>68.69</v>
      </c>
      <c r="K607" s="9">
        <v>0.0474</v>
      </c>
      <c r="L607" s="7">
        <v>1.12</v>
      </c>
      <c r="M607" s="9">
        <v>0.003</v>
      </c>
      <c r="N607" s="9">
        <v>0.003</v>
      </c>
      <c r="O607" s="7">
        <v>0.0</v>
      </c>
      <c r="P607" s="8">
        <v>1435.44</v>
      </c>
      <c r="Q607" s="8">
        <v>137802.01</v>
      </c>
      <c r="R607" s="8">
        <v>7938.0</v>
      </c>
    </row>
    <row r="608">
      <c r="A608" s="6" t="s">
        <v>32</v>
      </c>
      <c r="B608" s="6" t="s">
        <v>128</v>
      </c>
      <c r="C608" s="6"/>
      <c r="D608" s="6" t="s">
        <v>33</v>
      </c>
      <c r="E608" s="7">
        <v>21.0</v>
      </c>
      <c r="F608" s="8">
        <v>597576.7</v>
      </c>
      <c r="G608" s="8">
        <v>28456.03</v>
      </c>
      <c r="H608" s="8">
        <v>24565.58</v>
      </c>
      <c r="I608" s="8">
        <v>1169.79</v>
      </c>
      <c r="J608" s="8">
        <v>76.86</v>
      </c>
      <c r="K608" s="9">
        <v>0.0558</v>
      </c>
      <c r="L608" s="7">
        <v>1.5</v>
      </c>
      <c r="M608" s="9">
        <v>0.001</v>
      </c>
      <c r="N608" s="9">
        <v>0.001</v>
      </c>
      <c r="O608" s="7">
        <v>0.0</v>
      </c>
      <c r="P608" s="8">
        <v>1847.17</v>
      </c>
      <c r="Q608" s="8">
        <v>38790.58</v>
      </c>
      <c r="R608" s="8">
        <v>270254.88</v>
      </c>
    </row>
    <row r="609">
      <c r="A609" s="6" t="s">
        <v>57</v>
      </c>
      <c r="B609" s="6" t="s">
        <v>128</v>
      </c>
      <c r="C609" s="6"/>
      <c r="D609" s="6" t="s">
        <v>33</v>
      </c>
      <c r="E609" s="7">
        <v>13.0</v>
      </c>
      <c r="F609" s="8">
        <v>330224.08</v>
      </c>
      <c r="G609" s="8">
        <v>25401.85</v>
      </c>
      <c r="H609" s="8">
        <v>11697.91</v>
      </c>
      <c r="I609" s="8">
        <v>899.84</v>
      </c>
      <c r="J609" s="8">
        <v>72.0</v>
      </c>
      <c r="K609" s="9">
        <v>0.0864</v>
      </c>
      <c r="L609" s="7">
        <v>2.35</v>
      </c>
      <c r="M609" s="9">
        <v>0.0</v>
      </c>
      <c r="N609" s="9">
        <v>0.0</v>
      </c>
      <c r="O609" s="7">
        <v>0.0</v>
      </c>
      <c r="P609" s="8">
        <v>2429.76</v>
      </c>
      <c r="Q609" s="8">
        <v>31586.91</v>
      </c>
      <c r="R609" s="8">
        <v>26627.25</v>
      </c>
    </row>
    <row r="610">
      <c r="A610" s="6" t="s">
        <v>38</v>
      </c>
      <c r="B610" s="6" t="s">
        <v>128</v>
      </c>
      <c r="C610" s="6"/>
      <c r="D610" s="6" t="s">
        <v>33</v>
      </c>
      <c r="E610" s="7">
        <v>4.0</v>
      </c>
      <c r="F610" s="8">
        <v>93616.13</v>
      </c>
      <c r="G610" s="8">
        <v>23404.03</v>
      </c>
      <c r="H610" s="8">
        <v>4208.17</v>
      </c>
      <c r="I610" s="8">
        <v>1052.04</v>
      </c>
      <c r="J610" s="8">
        <v>81.0</v>
      </c>
      <c r="K610" s="9">
        <v>0.0581</v>
      </c>
      <c r="L610" s="7">
        <v>1.63</v>
      </c>
      <c r="M610" s="9">
        <v>0.0</v>
      </c>
      <c r="N610" s="9">
        <v>0.0</v>
      </c>
      <c r="O610" s="7">
        <v>0.0</v>
      </c>
      <c r="P610" s="8">
        <v>2385.29</v>
      </c>
      <c r="Q610" s="8">
        <v>9541.17</v>
      </c>
      <c r="R610" s="8">
        <v>65952.6</v>
      </c>
    </row>
    <row r="611">
      <c r="A611" s="6" t="s">
        <v>28</v>
      </c>
      <c r="B611" s="6" t="s">
        <v>129</v>
      </c>
      <c r="C611" s="6"/>
      <c r="D611" s="6" t="s">
        <v>27</v>
      </c>
      <c r="E611" s="7">
        <v>9.0</v>
      </c>
      <c r="F611" s="8">
        <v>222862.92</v>
      </c>
      <c r="G611" s="8">
        <v>24762.55</v>
      </c>
      <c r="H611" s="8">
        <v>3598.52</v>
      </c>
      <c r="I611" s="8">
        <v>399.84</v>
      </c>
      <c r="J611" s="8">
        <v>69.33</v>
      </c>
      <c r="K611" s="9">
        <v>0.0678</v>
      </c>
      <c r="L611" s="7">
        <v>5.2</v>
      </c>
      <c r="M611" s="9">
        <v>0.0</v>
      </c>
      <c r="N611" s="9">
        <v>0.0</v>
      </c>
      <c r="O611" s="7">
        <v>0.0</v>
      </c>
      <c r="P611" s="8">
        <v>1940.72</v>
      </c>
      <c r="Q611" s="8">
        <v>17466.52</v>
      </c>
      <c r="R611" s="8">
        <v>203.53</v>
      </c>
    </row>
    <row r="612">
      <c r="A612" s="6" t="s">
        <v>45</v>
      </c>
      <c r="B612" s="6" t="s">
        <v>129</v>
      </c>
      <c r="C612" s="6"/>
      <c r="D612" s="6" t="s">
        <v>27</v>
      </c>
      <c r="E612" s="7">
        <v>6.0</v>
      </c>
      <c r="F612" s="8">
        <v>77472.5</v>
      </c>
      <c r="G612" s="8">
        <v>12912.08</v>
      </c>
      <c r="H612" s="8">
        <v>1562.44</v>
      </c>
      <c r="I612" s="8">
        <v>260.41</v>
      </c>
      <c r="J612" s="8">
        <v>66.0</v>
      </c>
      <c r="K612" s="9">
        <v>0.0732</v>
      </c>
      <c r="L612" s="7">
        <v>0.79</v>
      </c>
      <c r="M612" s="9">
        <v>0.0</v>
      </c>
      <c r="N612" s="9">
        <v>0.0</v>
      </c>
      <c r="O612" s="7">
        <v>0.0</v>
      </c>
      <c r="P612" s="8">
        <v>1875.86</v>
      </c>
      <c r="Q612" s="8">
        <v>11255.17</v>
      </c>
      <c r="R612" s="8">
        <v>40347.23</v>
      </c>
    </row>
    <row r="613">
      <c r="A613" s="6" t="s">
        <v>25</v>
      </c>
      <c r="B613" s="6" t="s">
        <v>129</v>
      </c>
      <c r="C613" s="6"/>
      <c r="D613" s="6" t="s">
        <v>27</v>
      </c>
      <c r="E613" s="7">
        <v>2.0</v>
      </c>
      <c r="F613" s="8">
        <v>37430.0</v>
      </c>
      <c r="G613" s="8">
        <v>18715.0</v>
      </c>
      <c r="H613" s="8">
        <v>1919.87</v>
      </c>
      <c r="I613" s="8">
        <v>959.94</v>
      </c>
      <c r="J613" s="8">
        <v>73.5</v>
      </c>
      <c r="K613" s="9">
        <v>0.0788</v>
      </c>
      <c r="L613" s="7">
        <v>1.0</v>
      </c>
      <c r="M613" s="9">
        <v>0.0</v>
      </c>
      <c r="N613" s="9">
        <v>0.0</v>
      </c>
      <c r="O613" s="7">
        <v>0.0</v>
      </c>
      <c r="P613" s="8">
        <v>1963.44</v>
      </c>
      <c r="Q613" s="8">
        <v>3926.87</v>
      </c>
      <c r="R613" s="8">
        <v>8346.24</v>
      </c>
    </row>
    <row r="614">
      <c r="A614" s="6" t="s">
        <v>53</v>
      </c>
      <c r="B614" s="6" t="s">
        <v>129</v>
      </c>
      <c r="C614" s="6"/>
      <c r="D614" s="6" t="s">
        <v>49</v>
      </c>
      <c r="E614" s="7">
        <v>1.0</v>
      </c>
      <c r="F614" s="8">
        <v>24830.35</v>
      </c>
      <c r="G614" s="8">
        <v>24830.35</v>
      </c>
      <c r="H614" s="8">
        <v>496.6</v>
      </c>
      <c r="I614" s="8">
        <v>496.6</v>
      </c>
      <c r="J614" s="8">
        <v>72.0</v>
      </c>
      <c r="K614" s="9">
        <v>0.0475</v>
      </c>
      <c r="L614" s="7">
        <v>4.75</v>
      </c>
      <c r="M614" s="9">
        <v>0.0</v>
      </c>
      <c r="N614" s="9">
        <v>0.0</v>
      </c>
      <c r="O614" s="7">
        <v>0.0</v>
      </c>
      <c r="P614" s="8">
        <v>1374.6</v>
      </c>
      <c r="Q614" s="8">
        <v>1374.6</v>
      </c>
      <c r="R614" s="8">
        <v>51530.81</v>
      </c>
    </row>
    <row r="615">
      <c r="A615" s="6" t="s">
        <v>53</v>
      </c>
      <c r="B615" s="6" t="s">
        <v>129</v>
      </c>
      <c r="C615" s="6"/>
      <c r="D615" s="6" t="s">
        <v>49</v>
      </c>
      <c r="E615" s="7">
        <v>1.0</v>
      </c>
      <c r="F615" s="8">
        <v>16225.01</v>
      </c>
      <c r="G615" s="8">
        <v>16225.01</v>
      </c>
      <c r="H615" s="8">
        <v>324.5</v>
      </c>
      <c r="I615" s="8">
        <v>324.5</v>
      </c>
      <c r="J615" s="8">
        <v>63.0</v>
      </c>
      <c r="K615" s="9">
        <v>0.035</v>
      </c>
      <c r="L615" s="7">
        <v>0.0</v>
      </c>
      <c r="M615" s="9">
        <v>0.0</v>
      </c>
      <c r="N615" s="9">
        <v>0.0</v>
      </c>
      <c r="O615" s="7">
        <v>0.0</v>
      </c>
      <c r="P615" s="8">
        <v>1708.5</v>
      </c>
      <c r="Q615" s="8">
        <v>1708.5</v>
      </c>
      <c r="R615" s="8">
        <v>16561.37</v>
      </c>
    </row>
    <row r="616">
      <c r="A616" s="6" t="s">
        <v>59</v>
      </c>
      <c r="B616" s="6" t="s">
        <v>130</v>
      </c>
      <c r="C616" s="6"/>
      <c r="D616" s="6" t="s">
        <v>20</v>
      </c>
      <c r="E616" s="7">
        <v>1.0</v>
      </c>
      <c r="F616" s="8">
        <v>23039.11</v>
      </c>
      <c r="G616" s="8">
        <v>23039.11</v>
      </c>
      <c r="H616" s="8">
        <v>0.0</v>
      </c>
      <c r="I616" s="8">
        <v>0.0</v>
      </c>
      <c r="J616" s="8">
        <v>72.0</v>
      </c>
      <c r="K616" s="9">
        <v>0.0</v>
      </c>
      <c r="L616" s="7">
        <v>0.0</v>
      </c>
      <c r="M616" s="9">
        <v>0.0</v>
      </c>
      <c r="N616" s="9">
        <v>0.0</v>
      </c>
      <c r="O616" s="7">
        <v>0.0</v>
      </c>
      <c r="P616" s="8">
        <v>1232.0</v>
      </c>
      <c r="Q616" s="8">
        <v>1232.0</v>
      </c>
      <c r="R616" s="8">
        <v>3900.88</v>
      </c>
    </row>
    <row r="617">
      <c r="A617" s="6" t="s">
        <v>41</v>
      </c>
      <c r="B617" s="6" t="s">
        <v>131</v>
      </c>
      <c r="C617" s="6"/>
      <c r="D617" s="6" t="s">
        <v>20</v>
      </c>
      <c r="E617" s="7">
        <v>56.0</v>
      </c>
      <c r="F617" s="8">
        <v>2063958.91</v>
      </c>
      <c r="G617" s="8">
        <v>36856.41</v>
      </c>
      <c r="H617" s="8">
        <v>68268.89</v>
      </c>
      <c r="I617" s="8">
        <v>1219.09</v>
      </c>
      <c r="J617" s="8">
        <v>70.18</v>
      </c>
      <c r="K617" s="9">
        <v>0.0554</v>
      </c>
      <c r="L617" s="7">
        <v>1.7</v>
      </c>
      <c r="M617" s="9">
        <v>0.002</v>
      </c>
      <c r="N617" s="9">
        <v>0.002</v>
      </c>
      <c r="O617" s="7">
        <v>0.0</v>
      </c>
      <c r="P617" s="8">
        <v>2341.8</v>
      </c>
      <c r="Q617" s="8">
        <v>131140.89</v>
      </c>
      <c r="R617" s="8">
        <v>1361.37</v>
      </c>
    </row>
    <row r="618">
      <c r="A618" s="6" t="s">
        <v>21</v>
      </c>
      <c r="B618" s="6" t="s">
        <v>131</v>
      </c>
      <c r="C618" s="6"/>
      <c r="D618" s="6" t="s">
        <v>20</v>
      </c>
      <c r="E618" s="7">
        <v>44.0</v>
      </c>
      <c r="F618" s="8">
        <v>1686538.49</v>
      </c>
      <c r="G618" s="8">
        <v>38330.42</v>
      </c>
      <c r="H618" s="8">
        <v>57852.15</v>
      </c>
      <c r="I618" s="8">
        <v>1314.82</v>
      </c>
      <c r="J618" s="8">
        <v>72.34</v>
      </c>
      <c r="K618" s="9">
        <v>0.0477</v>
      </c>
      <c r="L618" s="7">
        <v>1.37</v>
      </c>
      <c r="M618" s="9">
        <v>0.002</v>
      </c>
      <c r="N618" s="9">
        <v>0.001</v>
      </c>
      <c r="O618" s="7">
        <v>0.0</v>
      </c>
      <c r="P618" s="8">
        <v>2812.05</v>
      </c>
      <c r="Q618" s="8">
        <v>123730.15</v>
      </c>
      <c r="R618" s="8">
        <v>41276.7</v>
      </c>
    </row>
    <row r="619">
      <c r="A619" s="6" t="s">
        <v>32</v>
      </c>
      <c r="B619" s="6" t="s">
        <v>131</v>
      </c>
      <c r="C619" s="6"/>
      <c r="D619" s="6" t="s">
        <v>33</v>
      </c>
      <c r="E619" s="7">
        <v>45.0</v>
      </c>
      <c r="F619" s="8">
        <v>1410779.55</v>
      </c>
      <c r="G619" s="8">
        <v>31350.66</v>
      </c>
      <c r="H619" s="8">
        <v>49376.16</v>
      </c>
      <c r="I619" s="8">
        <v>1097.25</v>
      </c>
      <c r="J619" s="8">
        <v>70.13</v>
      </c>
      <c r="K619" s="9">
        <v>0.0564</v>
      </c>
      <c r="L619" s="7">
        <v>1.79</v>
      </c>
      <c r="M619" s="9">
        <v>0.002</v>
      </c>
      <c r="N619" s="9">
        <v>0.001</v>
      </c>
      <c r="O619" s="7">
        <v>0.0</v>
      </c>
      <c r="P619" s="8">
        <v>1736.18</v>
      </c>
      <c r="Q619" s="8">
        <v>78128.16</v>
      </c>
      <c r="R619" s="8">
        <v>14811.44</v>
      </c>
    </row>
    <row r="620">
      <c r="A620" s="6" t="s">
        <v>36</v>
      </c>
      <c r="B620" s="6" t="s">
        <v>131</v>
      </c>
      <c r="C620" s="6"/>
      <c r="D620" s="6" t="s">
        <v>33</v>
      </c>
      <c r="E620" s="7">
        <v>31.0</v>
      </c>
      <c r="F620" s="8">
        <v>1196017.38</v>
      </c>
      <c r="G620" s="8">
        <v>38581.21</v>
      </c>
      <c r="H620" s="8">
        <v>41569.83</v>
      </c>
      <c r="I620" s="8">
        <v>1340.96</v>
      </c>
      <c r="J620" s="8">
        <v>72.48</v>
      </c>
      <c r="K620" s="9">
        <v>0.0502</v>
      </c>
      <c r="L620" s="7">
        <v>1.51</v>
      </c>
      <c r="M620" s="9">
        <v>0.001</v>
      </c>
      <c r="N620" s="9">
        <v>0.001</v>
      </c>
      <c r="O620" s="7">
        <v>0.0</v>
      </c>
      <c r="P620" s="8">
        <v>2975.96</v>
      </c>
      <c r="Q620" s="8">
        <v>92254.83</v>
      </c>
      <c r="R620" s="8">
        <v>44760.02</v>
      </c>
    </row>
    <row r="621">
      <c r="A621" s="6" t="s">
        <v>37</v>
      </c>
      <c r="B621" s="6" t="s">
        <v>131</v>
      </c>
      <c r="C621" s="6"/>
      <c r="D621" s="6" t="s">
        <v>31</v>
      </c>
      <c r="E621" s="7">
        <v>39.0</v>
      </c>
      <c r="F621" s="8">
        <v>1091685.26</v>
      </c>
      <c r="G621" s="8">
        <v>27991.93</v>
      </c>
      <c r="H621" s="8">
        <v>35670.06</v>
      </c>
      <c r="I621" s="8">
        <v>914.62</v>
      </c>
      <c r="J621" s="8">
        <v>71.38</v>
      </c>
      <c r="K621" s="9">
        <v>0.0659</v>
      </c>
      <c r="L621" s="7">
        <v>1.84</v>
      </c>
      <c r="M621" s="9">
        <v>0.001</v>
      </c>
      <c r="N621" s="9">
        <v>0.001</v>
      </c>
      <c r="O621" s="7">
        <v>0.0</v>
      </c>
      <c r="P621" s="8">
        <v>2446.92</v>
      </c>
      <c r="Q621" s="8">
        <v>95430.0</v>
      </c>
      <c r="R621" s="8">
        <v>20869.29</v>
      </c>
    </row>
    <row r="622">
      <c r="A622" s="6" t="s">
        <v>50</v>
      </c>
      <c r="B622" s="6" t="s">
        <v>131</v>
      </c>
      <c r="C622" s="6"/>
      <c r="D622" s="6" t="s">
        <v>20</v>
      </c>
      <c r="E622" s="7">
        <v>26.0</v>
      </c>
      <c r="F622" s="8">
        <v>709546.41</v>
      </c>
      <c r="G622" s="8">
        <v>27290.25</v>
      </c>
      <c r="H622" s="8">
        <v>29483.6</v>
      </c>
      <c r="I622" s="8">
        <v>1133.98</v>
      </c>
      <c r="J622" s="8">
        <v>70.62</v>
      </c>
      <c r="K622" s="9">
        <v>0.0592</v>
      </c>
      <c r="L622" s="7">
        <v>1.88</v>
      </c>
      <c r="M622" s="9">
        <v>0.001</v>
      </c>
      <c r="N622" s="9">
        <v>0.001</v>
      </c>
      <c r="O622" s="7">
        <v>0.0</v>
      </c>
      <c r="P622" s="8">
        <v>2536.64</v>
      </c>
      <c r="Q622" s="8">
        <v>65952.6</v>
      </c>
      <c r="R622" s="8">
        <v>114221.38</v>
      </c>
    </row>
    <row r="623">
      <c r="A623" s="6" t="s">
        <v>35</v>
      </c>
      <c r="B623" s="6" t="s">
        <v>131</v>
      </c>
      <c r="C623" s="6"/>
      <c r="D623" s="6" t="s">
        <v>31</v>
      </c>
      <c r="E623" s="7">
        <v>26.0</v>
      </c>
      <c r="F623" s="8">
        <v>687285.34</v>
      </c>
      <c r="G623" s="8">
        <v>26434.05</v>
      </c>
      <c r="H623" s="8">
        <v>18302.38</v>
      </c>
      <c r="I623" s="8">
        <v>703.94</v>
      </c>
      <c r="J623" s="8">
        <v>70.15</v>
      </c>
      <c r="K623" s="9">
        <v>0.0588</v>
      </c>
      <c r="L623" s="7">
        <v>1.8</v>
      </c>
      <c r="M623" s="9">
        <v>0.001</v>
      </c>
      <c r="N623" s="9">
        <v>0.001</v>
      </c>
      <c r="O623" s="7">
        <v>0.0</v>
      </c>
      <c r="P623" s="8">
        <v>1783.4</v>
      </c>
      <c r="Q623" s="8">
        <v>46368.38</v>
      </c>
      <c r="R623" s="8">
        <v>48950.83</v>
      </c>
    </row>
    <row r="624">
      <c r="A624" s="6" t="s">
        <v>34</v>
      </c>
      <c r="B624" s="6" t="s">
        <v>131</v>
      </c>
      <c r="C624" s="6"/>
      <c r="D624" s="6" t="s">
        <v>20</v>
      </c>
      <c r="E624" s="7">
        <v>25.0</v>
      </c>
      <c r="F624" s="8">
        <v>667906.6</v>
      </c>
      <c r="G624" s="8">
        <v>26716.26</v>
      </c>
      <c r="H624" s="8">
        <v>19368.26</v>
      </c>
      <c r="I624" s="8">
        <v>774.73</v>
      </c>
      <c r="J624" s="8">
        <v>66.72</v>
      </c>
      <c r="K624" s="9">
        <v>0.0624</v>
      </c>
      <c r="L624" s="7">
        <v>1.28</v>
      </c>
      <c r="M624" s="9">
        <v>0.001</v>
      </c>
      <c r="N624" s="9">
        <v>0.001</v>
      </c>
      <c r="O624" s="7">
        <v>0.0</v>
      </c>
      <c r="P624" s="8">
        <v>2866.45</v>
      </c>
      <c r="Q624" s="8">
        <v>71661.19</v>
      </c>
      <c r="R624" s="8">
        <v>11465.52</v>
      </c>
    </row>
    <row r="625">
      <c r="A625" s="6" t="s">
        <v>58</v>
      </c>
      <c r="B625" s="6" t="s">
        <v>131</v>
      </c>
      <c r="C625" s="6"/>
      <c r="D625" s="6" t="s">
        <v>20</v>
      </c>
      <c r="E625" s="7">
        <v>25.0</v>
      </c>
      <c r="F625" s="8">
        <v>617413.17</v>
      </c>
      <c r="G625" s="8">
        <v>24696.53</v>
      </c>
      <c r="H625" s="8">
        <v>21813.29</v>
      </c>
      <c r="I625" s="8">
        <v>872.53</v>
      </c>
      <c r="J625" s="8">
        <v>69.12</v>
      </c>
      <c r="K625" s="9">
        <v>0.052</v>
      </c>
      <c r="L625" s="7">
        <v>1.17</v>
      </c>
      <c r="M625" s="9">
        <v>0.001</v>
      </c>
      <c r="N625" s="9">
        <v>0.001</v>
      </c>
      <c r="O625" s="7">
        <v>0.0</v>
      </c>
      <c r="P625" s="8">
        <v>2044.77</v>
      </c>
      <c r="Q625" s="8">
        <v>51119.3</v>
      </c>
      <c r="R625" s="8">
        <v>114221.38</v>
      </c>
    </row>
    <row r="626">
      <c r="A626" s="6" t="s">
        <v>56</v>
      </c>
      <c r="B626" s="6" t="s">
        <v>131</v>
      </c>
      <c r="C626" s="6"/>
      <c r="D626" s="6" t="s">
        <v>27</v>
      </c>
      <c r="E626" s="7">
        <v>19.0</v>
      </c>
      <c r="F626" s="8">
        <v>547664.38</v>
      </c>
      <c r="G626" s="8">
        <v>28824.44</v>
      </c>
      <c r="H626" s="8">
        <v>13676.21</v>
      </c>
      <c r="I626" s="8">
        <v>719.8</v>
      </c>
      <c r="J626" s="8">
        <v>64.74</v>
      </c>
      <c r="K626" s="9">
        <v>0.039</v>
      </c>
      <c r="L626" s="7">
        <v>1.64</v>
      </c>
      <c r="M626" s="9">
        <v>0.001</v>
      </c>
      <c r="N626" s="9">
        <v>0.001</v>
      </c>
      <c r="O626" s="7">
        <v>0.0</v>
      </c>
      <c r="P626" s="8">
        <v>3629.43</v>
      </c>
      <c r="Q626" s="8">
        <v>68959.21</v>
      </c>
      <c r="R626" s="8">
        <v>9469.55</v>
      </c>
    </row>
    <row r="627">
      <c r="A627" s="6" t="s">
        <v>18</v>
      </c>
      <c r="B627" s="6" t="s">
        <v>131</v>
      </c>
      <c r="C627" s="6"/>
      <c r="D627" s="6" t="s">
        <v>20</v>
      </c>
      <c r="E627" s="7">
        <v>16.0</v>
      </c>
      <c r="F627" s="8">
        <v>536579.67</v>
      </c>
      <c r="G627" s="8">
        <v>33536.23</v>
      </c>
      <c r="H627" s="8">
        <v>14369.61</v>
      </c>
      <c r="I627" s="8">
        <v>898.1</v>
      </c>
      <c r="J627" s="8">
        <v>73.5</v>
      </c>
      <c r="K627" s="9">
        <v>0.052</v>
      </c>
      <c r="L627" s="7">
        <v>1.23</v>
      </c>
      <c r="M627" s="9">
        <v>0.001</v>
      </c>
      <c r="N627" s="9">
        <v>0.001</v>
      </c>
      <c r="O627" s="7">
        <v>0.0</v>
      </c>
      <c r="P627" s="8">
        <v>2489.59</v>
      </c>
      <c r="Q627" s="8">
        <v>39833.41</v>
      </c>
      <c r="R627" s="8">
        <v>13953.2</v>
      </c>
    </row>
    <row r="628">
      <c r="A628" s="6" t="s">
        <v>38</v>
      </c>
      <c r="B628" s="6" t="s">
        <v>131</v>
      </c>
      <c r="C628" s="6"/>
      <c r="D628" s="6" t="s">
        <v>33</v>
      </c>
      <c r="E628" s="7">
        <v>24.0</v>
      </c>
      <c r="F628" s="8">
        <v>507125.69</v>
      </c>
      <c r="G628" s="8">
        <v>21130.24</v>
      </c>
      <c r="H628" s="8">
        <v>19930.23</v>
      </c>
      <c r="I628" s="8">
        <v>830.43</v>
      </c>
      <c r="J628" s="8">
        <v>69.13</v>
      </c>
      <c r="K628" s="9">
        <v>0.0595</v>
      </c>
      <c r="L628" s="7">
        <v>1.64</v>
      </c>
      <c r="M628" s="9">
        <v>0.001</v>
      </c>
      <c r="N628" s="9">
        <v>0.001</v>
      </c>
      <c r="O628" s="7">
        <v>0.0</v>
      </c>
      <c r="P628" s="8">
        <v>2465.22</v>
      </c>
      <c r="Q628" s="8">
        <v>59165.23</v>
      </c>
      <c r="R628" s="8">
        <v>28499.0</v>
      </c>
    </row>
    <row r="629">
      <c r="A629" s="6" t="s">
        <v>24</v>
      </c>
      <c r="B629" s="6" t="s">
        <v>131</v>
      </c>
      <c r="C629" s="6"/>
      <c r="D629" s="6" t="s">
        <v>20</v>
      </c>
      <c r="E629" s="7">
        <v>18.0</v>
      </c>
      <c r="F629" s="8">
        <v>481138.78</v>
      </c>
      <c r="G629" s="8">
        <v>26729.93</v>
      </c>
      <c r="H629" s="8">
        <v>12282.72</v>
      </c>
      <c r="I629" s="8">
        <v>682.37</v>
      </c>
      <c r="J629" s="8">
        <v>70.0</v>
      </c>
      <c r="K629" s="9">
        <v>0.051</v>
      </c>
      <c r="L629" s="7">
        <v>1.55</v>
      </c>
      <c r="M629" s="9">
        <v>0.001</v>
      </c>
      <c r="N629" s="9">
        <v>0.001</v>
      </c>
      <c r="O629" s="7">
        <v>0.0</v>
      </c>
      <c r="P629" s="8">
        <v>2298.76</v>
      </c>
      <c r="Q629" s="8">
        <v>41377.72</v>
      </c>
      <c r="R629" s="8">
        <v>812.0</v>
      </c>
    </row>
    <row r="630">
      <c r="A630" s="6" t="s">
        <v>51</v>
      </c>
      <c r="B630" s="6" t="s">
        <v>131</v>
      </c>
      <c r="C630" s="6"/>
      <c r="D630" s="6" t="s">
        <v>31</v>
      </c>
      <c r="E630" s="7">
        <v>20.0</v>
      </c>
      <c r="F630" s="8">
        <v>446024.85</v>
      </c>
      <c r="G630" s="8">
        <v>22301.24</v>
      </c>
      <c r="H630" s="8">
        <v>17660.84</v>
      </c>
      <c r="I630" s="8">
        <v>883.04</v>
      </c>
      <c r="J630" s="8">
        <v>69.15</v>
      </c>
      <c r="K630" s="9">
        <v>0.0685</v>
      </c>
      <c r="L630" s="7">
        <v>1.71</v>
      </c>
      <c r="M630" s="9">
        <v>0.001</v>
      </c>
      <c r="N630" s="9">
        <v>0.001</v>
      </c>
      <c r="O630" s="7">
        <v>0.0</v>
      </c>
      <c r="P630" s="8">
        <v>2176.84</v>
      </c>
      <c r="Q630" s="8">
        <v>43536.79</v>
      </c>
      <c r="R630" s="8">
        <v>8428.81</v>
      </c>
    </row>
    <row r="631">
      <c r="A631" s="6" t="s">
        <v>40</v>
      </c>
      <c r="B631" s="6" t="s">
        <v>131</v>
      </c>
      <c r="C631" s="6"/>
      <c r="D631" s="6" t="s">
        <v>20</v>
      </c>
      <c r="E631" s="7">
        <v>10.0</v>
      </c>
      <c r="F631" s="8">
        <v>403397.61</v>
      </c>
      <c r="G631" s="8">
        <v>40339.76</v>
      </c>
      <c r="H631" s="8">
        <v>16331.16</v>
      </c>
      <c r="I631" s="8">
        <v>1633.12</v>
      </c>
      <c r="J631" s="8">
        <v>70.2</v>
      </c>
      <c r="K631" s="9">
        <v>0.0582</v>
      </c>
      <c r="L631" s="7">
        <v>1.69</v>
      </c>
      <c r="M631" s="9">
        <v>0.0</v>
      </c>
      <c r="N631" s="9">
        <v>0.0</v>
      </c>
      <c r="O631" s="7">
        <v>0.0</v>
      </c>
      <c r="P631" s="8">
        <v>3297.92</v>
      </c>
      <c r="Q631" s="8">
        <v>32979.16</v>
      </c>
      <c r="R631" s="8">
        <v>12060.06</v>
      </c>
    </row>
    <row r="632">
      <c r="A632" s="6" t="s">
        <v>47</v>
      </c>
      <c r="B632" s="6" t="s">
        <v>131</v>
      </c>
      <c r="C632" s="6"/>
      <c r="D632" s="6" t="s">
        <v>20</v>
      </c>
      <c r="E632" s="7">
        <v>11.0</v>
      </c>
      <c r="F632" s="8">
        <v>282482.1</v>
      </c>
      <c r="G632" s="8">
        <v>25680.19</v>
      </c>
      <c r="H632" s="8">
        <v>10161.37</v>
      </c>
      <c r="I632" s="8">
        <v>923.76</v>
      </c>
      <c r="J632" s="8">
        <v>68.18</v>
      </c>
      <c r="K632" s="9">
        <v>0.0627</v>
      </c>
      <c r="L632" s="7">
        <v>1.5</v>
      </c>
      <c r="M632" s="9">
        <v>0.0</v>
      </c>
      <c r="N632" s="9">
        <v>0.0</v>
      </c>
      <c r="O632" s="7">
        <v>0.0</v>
      </c>
      <c r="P632" s="8">
        <v>2316.22</v>
      </c>
      <c r="Q632" s="8">
        <v>25478.37</v>
      </c>
      <c r="R632" s="8">
        <v>10140.0</v>
      </c>
    </row>
    <row r="633">
      <c r="A633" s="6" t="s">
        <v>32</v>
      </c>
      <c r="B633" s="6" t="s">
        <v>131</v>
      </c>
      <c r="C633" s="6"/>
      <c r="D633" s="6" t="s">
        <v>33</v>
      </c>
      <c r="E633" s="7">
        <v>10.0</v>
      </c>
      <c r="F633" s="8">
        <v>229411.47</v>
      </c>
      <c r="G633" s="8">
        <v>22941.15</v>
      </c>
      <c r="H633" s="8">
        <v>9131.18</v>
      </c>
      <c r="I633" s="8">
        <v>913.12</v>
      </c>
      <c r="J633" s="8">
        <v>65.4</v>
      </c>
      <c r="K633" s="9">
        <v>0.0611</v>
      </c>
      <c r="L633" s="7">
        <v>1.95</v>
      </c>
      <c r="M633" s="9">
        <v>0.0</v>
      </c>
      <c r="N633" s="9">
        <v>0.0</v>
      </c>
      <c r="O633" s="7">
        <v>0.0</v>
      </c>
      <c r="P633" s="8">
        <v>1887.72</v>
      </c>
      <c r="Q633" s="8">
        <v>18877.18</v>
      </c>
      <c r="R633" s="8">
        <v>25529.41</v>
      </c>
    </row>
    <row r="634">
      <c r="A634" s="6" t="s">
        <v>46</v>
      </c>
      <c r="B634" s="6" t="s">
        <v>131</v>
      </c>
      <c r="C634" s="6"/>
      <c r="D634" s="6" t="s">
        <v>31</v>
      </c>
      <c r="E634" s="7">
        <v>10.0</v>
      </c>
      <c r="F634" s="8">
        <v>199005.94</v>
      </c>
      <c r="G634" s="8">
        <v>19900.59</v>
      </c>
      <c r="H634" s="8">
        <v>5701.02</v>
      </c>
      <c r="I634" s="8">
        <v>570.1</v>
      </c>
      <c r="J634" s="8">
        <v>63.3</v>
      </c>
      <c r="K634" s="9">
        <v>0.0672</v>
      </c>
      <c r="L634" s="7">
        <v>1.53</v>
      </c>
      <c r="M634" s="9">
        <v>0.0</v>
      </c>
      <c r="N634" s="9">
        <v>0.0</v>
      </c>
      <c r="O634" s="7">
        <v>0.0</v>
      </c>
      <c r="P634" s="8">
        <v>1235.6</v>
      </c>
      <c r="Q634" s="8">
        <v>12356.02</v>
      </c>
      <c r="R634" s="8">
        <v>7822.2</v>
      </c>
    </row>
    <row r="635">
      <c r="A635" s="6" t="s">
        <v>58</v>
      </c>
      <c r="B635" s="6" t="s">
        <v>131</v>
      </c>
      <c r="C635" s="6"/>
      <c r="D635" s="6" t="s">
        <v>20</v>
      </c>
      <c r="E635" s="7">
        <v>6.0</v>
      </c>
      <c r="F635" s="8">
        <v>150341.31</v>
      </c>
      <c r="G635" s="8">
        <v>25056.89</v>
      </c>
      <c r="H635" s="8">
        <v>2961.4</v>
      </c>
      <c r="I635" s="8">
        <v>493.57</v>
      </c>
      <c r="J635" s="8">
        <v>70.0</v>
      </c>
      <c r="K635" s="9">
        <v>0.0457</v>
      </c>
      <c r="L635" s="7">
        <v>0.5</v>
      </c>
      <c r="M635" s="9">
        <v>0.0</v>
      </c>
      <c r="N635" s="9">
        <v>0.0</v>
      </c>
      <c r="O635" s="7">
        <v>0.0</v>
      </c>
      <c r="P635" s="8">
        <v>2077.69</v>
      </c>
      <c r="Q635" s="8">
        <v>12466.12</v>
      </c>
      <c r="R635" s="8">
        <v>2622.5</v>
      </c>
    </row>
    <row r="636">
      <c r="A636" s="6" t="s">
        <v>55</v>
      </c>
      <c r="B636" s="6" t="s">
        <v>131</v>
      </c>
      <c r="C636" s="6"/>
      <c r="D636" s="6" t="s">
        <v>33</v>
      </c>
      <c r="E636" s="7">
        <v>6.0</v>
      </c>
      <c r="F636" s="8">
        <v>135322.0</v>
      </c>
      <c r="G636" s="8">
        <v>22553.67</v>
      </c>
      <c r="H636" s="8">
        <v>5858.06</v>
      </c>
      <c r="I636" s="8">
        <v>976.34</v>
      </c>
      <c r="J636" s="8">
        <v>72.5</v>
      </c>
      <c r="K636" s="9">
        <v>0.0708</v>
      </c>
      <c r="L636" s="7">
        <v>1.78</v>
      </c>
      <c r="M636" s="9">
        <v>0.0</v>
      </c>
      <c r="N636" s="9">
        <v>0.0</v>
      </c>
      <c r="O636" s="7">
        <v>0.0</v>
      </c>
      <c r="P636" s="8">
        <v>2127.51</v>
      </c>
      <c r="Q636" s="8">
        <v>12765.06</v>
      </c>
      <c r="R636" s="8">
        <v>18430.18</v>
      </c>
    </row>
    <row r="637">
      <c r="A637" s="6" t="s">
        <v>57</v>
      </c>
      <c r="B637" s="6" t="s">
        <v>131</v>
      </c>
      <c r="C637" s="6"/>
      <c r="D637" s="6" t="s">
        <v>33</v>
      </c>
      <c r="E637" s="7">
        <v>6.0</v>
      </c>
      <c r="F637" s="8">
        <v>111990.79</v>
      </c>
      <c r="G637" s="8">
        <v>18665.13</v>
      </c>
      <c r="H637" s="8">
        <v>5165.0</v>
      </c>
      <c r="I637" s="8">
        <v>860.83</v>
      </c>
      <c r="J637" s="8">
        <v>66.0</v>
      </c>
      <c r="K637" s="9">
        <v>0.0832</v>
      </c>
      <c r="L637" s="7">
        <v>1.92</v>
      </c>
      <c r="M637" s="9">
        <v>0.0</v>
      </c>
      <c r="N637" s="9">
        <v>0.0</v>
      </c>
      <c r="O637" s="7">
        <v>0.0</v>
      </c>
      <c r="P637" s="8">
        <v>1401.33</v>
      </c>
      <c r="Q637" s="8">
        <v>8408.0</v>
      </c>
      <c r="R637" s="8">
        <v>24978.43</v>
      </c>
    </row>
    <row r="638">
      <c r="A638" s="6" t="s">
        <v>56</v>
      </c>
      <c r="B638" s="6" t="s">
        <v>131</v>
      </c>
      <c r="C638" s="6"/>
      <c r="D638" s="6" t="s">
        <v>27</v>
      </c>
      <c r="E638" s="7">
        <v>3.0</v>
      </c>
      <c r="F638" s="8">
        <v>91171.03</v>
      </c>
      <c r="G638" s="8">
        <v>30390.34</v>
      </c>
      <c r="H638" s="8">
        <v>1887.28</v>
      </c>
      <c r="I638" s="8">
        <v>629.09</v>
      </c>
      <c r="J638" s="8">
        <v>64.0</v>
      </c>
      <c r="K638" s="9">
        <v>0.0337</v>
      </c>
      <c r="L638" s="7">
        <v>1.43</v>
      </c>
      <c r="M638" s="9">
        <v>0.0</v>
      </c>
      <c r="N638" s="9">
        <v>0.0</v>
      </c>
      <c r="O638" s="7">
        <v>0.0</v>
      </c>
      <c r="P638" s="8">
        <v>3943.76</v>
      </c>
      <c r="Q638" s="8">
        <v>11831.28</v>
      </c>
      <c r="R638" s="8">
        <v>940.72</v>
      </c>
    </row>
    <row r="639">
      <c r="A639" s="6" t="s">
        <v>23</v>
      </c>
      <c r="B639" s="6" t="s">
        <v>131</v>
      </c>
      <c r="C639" s="6"/>
      <c r="D639" s="6" t="s">
        <v>20</v>
      </c>
      <c r="E639" s="7">
        <v>3.0</v>
      </c>
      <c r="F639" s="8">
        <v>63660.81</v>
      </c>
      <c r="G639" s="8">
        <v>21220.27</v>
      </c>
      <c r="H639" s="8">
        <v>2925.27</v>
      </c>
      <c r="I639" s="8">
        <v>975.09</v>
      </c>
      <c r="J639" s="8">
        <v>72.0</v>
      </c>
      <c r="K639" s="9">
        <v>0.0553</v>
      </c>
      <c r="L639" s="7">
        <v>1.87</v>
      </c>
      <c r="M639" s="9">
        <v>0.0</v>
      </c>
      <c r="N639" s="9">
        <v>0.0</v>
      </c>
      <c r="O639" s="7">
        <v>0.0</v>
      </c>
      <c r="P639" s="8">
        <v>2464.42</v>
      </c>
      <c r="Q639" s="8">
        <v>7393.27</v>
      </c>
      <c r="R639" s="8">
        <v>602.0</v>
      </c>
    </row>
    <row r="640">
      <c r="A640" s="6" t="s">
        <v>41</v>
      </c>
      <c r="B640" s="6" t="s">
        <v>131</v>
      </c>
      <c r="C640" s="6"/>
      <c r="D640" s="6" t="s">
        <v>20</v>
      </c>
      <c r="E640" s="7">
        <v>2.0</v>
      </c>
      <c r="F640" s="8">
        <v>62478.99</v>
      </c>
      <c r="G640" s="8">
        <v>31239.5</v>
      </c>
      <c r="H640" s="8">
        <v>0.0</v>
      </c>
      <c r="I640" s="8">
        <v>0.0</v>
      </c>
      <c r="J640" s="8">
        <v>73.5</v>
      </c>
      <c r="K640" s="9">
        <v>0.0654</v>
      </c>
      <c r="L640" s="7">
        <v>1.88</v>
      </c>
      <c r="M640" s="9">
        <v>0.0</v>
      </c>
      <c r="N640" s="9">
        <v>0.0</v>
      </c>
      <c r="O640" s="7">
        <v>0.0</v>
      </c>
      <c r="P640" s="8">
        <v>2540.0</v>
      </c>
      <c r="Q640" s="8">
        <v>5080.0</v>
      </c>
      <c r="R640" s="8">
        <v>11415.65</v>
      </c>
    </row>
    <row r="641">
      <c r="A641" s="6" t="s">
        <v>51</v>
      </c>
      <c r="B641" s="6" t="s">
        <v>131</v>
      </c>
      <c r="C641" s="6"/>
      <c r="D641" s="6" t="s">
        <v>31</v>
      </c>
      <c r="E641" s="7">
        <v>3.0</v>
      </c>
      <c r="F641" s="8">
        <v>50161.14</v>
      </c>
      <c r="G641" s="8">
        <v>16720.38</v>
      </c>
      <c r="H641" s="8">
        <v>3034.26</v>
      </c>
      <c r="I641" s="8">
        <v>1011.42</v>
      </c>
      <c r="J641" s="8">
        <v>67.0</v>
      </c>
      <c r="K641" s="9">
        <v>0.0568</v>
      </c>
      <c r="L641" s="7">
        <v>1.97</v>
      </c>
      <c r="M641" s="9">
        <v>0.0</v>
      </c>
      <c r="N641" s="9">
        <v>0.0</v>
      </c>
      <c r="O641" s="7">
        <v>0.0</v>
      </c>
      <c r="P641" s="8">
        <v>1760.42</v>
      </c>
      <c r="Q641" s="8">
        <v>5281.26</v>
      </c>
      <c r="R641" s="8">
        <v>353060.45</v>
      </c>
    </row>
    <row r="642">
      <c r="A642" s="6" t="s">
        <v>37</v>
      </c>
      <c r="B642" s="6" t="s">
        <v>131</v>
      </c>
      <c r="C642" s="6"/>
      <c r="D642" s="6" t="s">
        <v>31</v>
      </c>
      <c r="E642" s="7">
        <v>2.0</v>
      </c>
      <c r="F642" s="8">
        <v>49776.93</v>
      </c>
      <c r="G642" s="8">
        <v>24888.47</v>
      </c>
      <c r="H642" s="8">
        <v>0.0</v>
      </c>
      <c r="I642" s="8">
        <v>0.0</v>
      </c>
      <c r="J642" s="8">
        <v>60.0</v>
      </c>
      <c r="K642" s="9">
        <v>0.0392</v>
      </c>
      <c r="L642" s="7">
        <v>1.0</v>
      </c>
      <c r="M642" s="9">
        <v>0.0</v>
      </c>
      <c r="N642" s="9">
        <v>0.0</v>
      </c>
      <c r="O642" s="7">
        <v>0.0</v>
      </c>
      <c r="P642" s="8">
        <v>3276.5</v>
      </c>
      <c r="Q642" s="8">
        <v>6553.0</v>
      </c>
      <c r="R642" s="8">
        <v>1554.5</v>
      </c>
    </row>
    <row r="643">
      <c r="A643" s="6" t="s">
        <v>46</v>
      </c>
      <c r="B643" s="6" t="s">
        <v>131</v>
      </c>
      <c r="C643" s="6"/>
      <c r="D643" s="6" t="s">
        <v>31</v>
      </c>
      <c r="E643" s="7">
        <v>2.0</v>
      </c>
      <c r="F643" s="8">
        <v>27472.1</v>
      </c>
      <c r="G643" s="8">
        <v>13736.05</v>
      </c>
      <c r="H643" s="8">
        <v>1240.61</v>
      </c>
      <c r="I643" s="8">
        <v>620.31</v>
      </c>
      <c r="J643" s="8">
        <v>69.0</v>
      </c>
      <c r="K643" s="9">
        <v>0.0847</v>
      </c>
      <c r="L643" s="7">
        <v>2.0</v>
      </c>
      <c r="M643" s="9">
        <v>0.0</v>
      </c>
      <c r="N643" s="9">
        <v>0.0</v>
      </c>
      <c r="O643" s="7">
        <v>0.0</v>
      </c>
      <c r="P643" s="8">
        <v>871.81</v>
      </c>
      <c r="Q643" s="8">
        <v>1743.61</v>
      </c>
      <c r="R643" s="8">
        <v>47869.92</v>
      </c>
    </row>
    <row r="644">
      <c r="A644" s="6" t="s">
        <v>48</v>
      </c>
      <c r="B644" s="6" t="s">
        <v>131</v>
      </c>
      <c r="C644" s="6"/>
      <c r="D644" s="6" t="s">
        <v>49</v>
      </c>
      <c r="E644" s="7">
        <v>1.0</v>
      </c>
      <c r="F644" s="8">
        <v>20969.73</v>
      </c>
      <c r="G644" s="8">
        <v>20969.73</v>
      </c>
      <c r="H644" s="8">
        <v>1135.5</v>
      </c>
      <c r="I644" s="8">
        <v>1135.5</v>
      </c>
      <c r="J644" s="8">
        <v>75.0</v>
      </c>
      <c r="K644" s="9">
        <v>0.0674</v>
      </c>
      <c r="L644" s="7">
        <v>1.5</v>
      </c>
      <c r="M644" s="9">
        <v>0.0</v>
      </c>
      <c r="N644" s="9">
        <v>0.0</v>
      </c>
      <c r="O644" s="7">
        <v>0.0</v>
      </c>
      <c r="P644" s="8">
        <v>1135.5</v>
      </c>
      <c r="Q644" s="8">
        <v>1135.5</v>
      </c>
      <c r="R644" s="8">
        <v>13764.38</v>
      </c>
    </row>
    <row r="645">
      <c r="A645" s="6" t="s">
        <v>46</v>
      </c>
      <c r="B645" s="6" t="s">
        <v>132</v>
      </c>
      <c r="C645" s="6"/>
      <c r="D645" s="6" t="s">
        <v>31</v>
      </c>
      <c r="E645" s="7">
        <v>554.0</v>
      </c>
      <c r="F645" s="8">
        <v>1.848900777E7</v>
      </c>
      <c r="G645" s="8">
        <v>33373.66</v>
      </c>
      <c r="H645" s="8">
        <v>325114.03</v>
      </c>
      <c r="I645" s="8">
        <v>586.85</v>
      </c>
      <c r="J645" s="8">
        <v>72.53</v>
      </c>
      <c r="K645" s="9">
        <v>0.0588</v>
      </c>
      <c r="L645" s="7">
        <v>0.72</v>
      </c>
      <c r="M645" s="9">
        <v>0.019</v>
      </c>
      <c r="N645" s="9">
        <v>0.016</v>
      </c>
      <c r="O645" s="7">
        <v>0.0</v>
      </c>
      <c r="P645" s="8">
        <v>1756.38</v>
      </c>
      <c r="Q645" s="8">
        <v>973034.03</v>
      </c>
      <c r="R645" s="8">
        <v>13413.04</v>
      </c>
    </row>
    <row r="646">
      <c r="A646" s="6" t="s">
        <v>51</v>
      </c>
      <c r="B646" s="6" t="s">
        <v>132</v>
      </c>
      <c r="C646" s="6"/>
      <c r="D646" s="6" t="s">
        <v>31</v>
      </c>
      <c r="E646" s="7">
        <v>588.0</v>
      </c>
      <c r="F646" s="8">
        <v>1.846430259E7</v>
      </c>
      <c r="G646" s="8">
        <v>31401.88</v>
      </c>
      <c r="H646" s="8">
        <v>369084.64</v>
      </c>
      <c r="I646" s="8">
        <v>627.69</v>
      </c>
      <c r="J646" s="8">
        <v>72.33</v>
      </c>
      <c r="K646" s="9">
        <v>0.0627</v>
      </c>
      <c r="L646" s="7">
        <v>0.84</v>
      </c>
      <c r="M646" s="9">
        <v>0.02</v>
      </c>
      <c r="N646" s="9">
        <v>0.017</v>
      </c>
      <c r="O646" s="7">
        <v>0.0</v>
      </c>
      <c r="P646" s="8">
        <v>1960.35</v>
      </c>
      <c r="Q646" s="8">
        <v>1152684.71</v>
      </c>
      <c r="R646" s="8">
        <v>322746.47</v>
      </c>
    </row>
    <row r="647">
      <c r="A647" s="6" t="s">
        <v>45</v>
      </c>
      <c r="B647" s="6" t="s">
        <v>132</v>
      </c>
      <c r="C647" s="6"/>
      <c r="D647" s="6" t="s">
        <v>27</v>
      </c>
      <c r="E647" s="7">
        <v>534.0</v>
      </c>
      <c r="F647" s="8">
        <v>1.650898109E7</v>
      </c>
      <c r="G647" s="8">
        <v>30857.91</v>
      </c>
      <c r="H647" s="8">
        <v>372087.7</v>
      </c>
      <c r="I647" s="8">
        <v>696.79</v>
      </c>
      <c r="J647" s="8">
        <v>71.86</v>
      </c>
      <c r="K647" s="9">
        <v>0.0638</v>
      </c>
      <c r="L647" s="7">
        <v>0.9</v>
      </c>
      <c r="M647" s="9">
        <v>0.018</v>
      </c>
      <c r="N647" s="9">
        <v>0.015</v>
      </c>
      <c r="O647" s="7">
        <v>1.0</v>
      </c>
      <c r="P647" s="8">
        <v>2186.4</v>
      </c>
      <c r="Q647" s="8">
        <v>1169725.4</v>
      </c>
      <c r="R647" s="8">
        <v>8798.37</v>
      </c>
    </row>
    <row r="648">
      <c r="A648" s="6" t="s">
        <v>29</v>
      </c>
      <c r="B648" s="6" t="s">
        <v>132</v>
      </c>
      <c r="C648" s="6"/>
      <c r="D648" s="6" t="s">
        <v>31</v>
      </c>
      <c r="E648" s="7">
        <v>258.0</v>
      </c>
      <c r="F648" s="8">
        <v>8547237.79</v>
      </c>
      <c r="G648" s="8">
        <v>33128.83</v>
      </c>
      <c r="H648" s="8">
        <v>148569.73</v>
      </c>
      <c r="I648" s="8">
        <v>575.85</v>
      </c>
      <c r="J648" s="8">
        <v>71.78</v>
      </c>
      <c r="K648" s="9">
        <v>0.0521</v>
      </c>
      <c r="L648" s="7">
        <v>0.5</v>
      </c>
      <c r="M648" s="9">
        <v>0.009</v>
      </c>
      <c r="N648" s="9">
        <v>0.007</v>
      </c>
      <c r="O648" s="7">
        <v>0.0</v>
      </c>
      <c r="P648" s="8">
        <v>2213.45</v>
      </c>
      <c r="Q648" s="8">
        <v>571070.23</v>
      </c>
      <c r="R648" s="8">
        <v>95110.03</v>
      </c>
    </row>
    <row r="649">
      <c r="A649" s="6" t="s">
        <v>42</v>
      </c>
      <c r="B649" s="6" t="s">
        <v>132</v>
      </c>
      <c r="C649" s="6"/>
      <c r="D649" s="6" t="s">
        <v>20</v>
      </c>
      <c r="E649" s="7">
        <v>136.0</v>
      </c>
      <c r="F649" s="8">
        <v>4296801.53</v>
      </c>
      <c r="G649" s="8">
        <v>31594.13</v>
      </c>
      <c r="H649" s="8">
        <v>76416.2</v>
      </c>
      <c r="I649" s="8">
        <v>561.88</v>
      </c>
      <c r="J649" s="8">
        <v>71.87</v>
      </c>
      <c r="K649" s="9">
        <v>0.0588</v>
      </c>
      <c r="L649" s="7">
        <v>0.88</v>
      </c>
      <c r="M649" s="9">
        <v>0.005</v>
      </c>
      <c r="N649" s="9">
        <v>0.004</v>
      </c>
      <c r="O649" s="7">
        <v>0.0</v>
      </c>
      <c r="P649" s="8">
        <v>1450.24</v>
      </c>
      <c r="Q649" s="8">
        <v>197232.2</v>
      </c>
      <c r="R649" s="8">
        <v>20130.89</v>
      </c>
    </row>
    <row r="650">
      <c r="A650" s="6" t="s">
        <v>48</v>
      </c>
      <c r="B650" s="6" t="s">
        <v>133</v>
      </c>
      <c r="C650" s="6"/>
      <c r="D650" s="6" t="s">
        <v>49</v>
      </c>
      <c r="E650" s="7">
        <v>1.0</v>
      </c>
      <c r="F650" s="8">
        <v>21928.93</v>
      </c>
      <c r="G650" s="8">
        <v>21928.93</v>
      </c>
      <c r="H650" s="8">
        <v>0.0</v>
      </c>
      <c r="I650" s="8">
        <v>0.0</v>
      </c>
      <c r="J650" s="8">
        <v>60.0</v>
      </c>
      <c r="K650" s="9">
        <v>0.059</v>
      </c>
      <c r="L650" s="7">
        <v>5.9</v>
      </c>
      <c r="M650" s="9">
        <v>0.0</v>
      </c>
      <c r="N650" s="9">
        <v>0.0</v>
      </c>
      <c r="O650" s="7">
        <v>0.0</v>
      </c>
      <c r="P650" s="8">
        <v>0.0</v>
      </c>
      <c r="Q650" s="8">
        <v>0.0</v>
      </c>
      <c r="R650" s="8">
        <v>22409.59</v>
      </c>
    </row>
    <row r="651">
      <c r="A651" s="6" t="s">
        <v>21</v>
      </c>
      <c r="B651" s="6" t="s">
        <v>134</v>
      </c>
      <c r="C651" s="6"/>
      <c r="D651" s="6" t="s">
        <v>20</v>
      </c>
      <c r="E651" s="7">
        <v>32.0</v>
      </c>
      <c r="F651" s="8">
        <v>719428.4</v>
      </c>
      <c r="G651" s="8">
        <v>22482.14</v>
      </c>
      <c r="H651" s="8">
        <v>17081.15</v>
      </c>
      <c r="I651" s="8">
        <v>533.79</v>
      </c>
      <c r="J651" s="8">
        <v>67.41</v>
      </c>
      <c r="K651" s="9">
        <v>0.0851</v>
      </c>
      <c r="L651" s="7">
        <v>4.37</v>
      </c>
      <c r="M651" s="9">
        <v>0.001</v>
      </c>
      <c r="N651" s="9">
        <v>0.001</v>
      </c>
      <c r="O651" s="7">
        <v>0.0</v>
      </c>
      <c r="P651" s="8">
        <v>1295.16</v>
      </c>
      <c r="Q651" s="8">
        <v>41445.15</v>
      </c>
      <c r="R651" s="8">
        <v>97827.14</v>
      </c>
    </row>
    <row r="652">
      <c r="A652" s="6" t="s">
        <v>23</v>
      </c>
      <c r="B652" s="6" t="s">
        <v>134</v>
      </c>
      <c r="C652" s="6"/>
      <c r="D652" s="6" t="s">
        <v>20</v>
      </c>
      <c r="E652" s="7">
        <v>27.0</v>
      </c>
      <c r="F652" s="8">
        <v>592728.67</v>
      </c>
      <c r="G652" s="8">
        <v>21952.91</v>
      </c>
      <c r="H652" s="8">
        <v>18772.17</v>
      </c>
      <c r="I652" s="8">
        <v>695.27</v>
      </c>
      <c r="J652" s="8">
        <v>66.56</v>
      </c>
      <c r="K652" s="9">
        <v>0.0903</v>
      </c>
      <c r="L652" s="7">
        <v>4.99</v>
      </c>
      <c r="M652" s="9">
        <v>0.001</v>
      </c>
      <c r="N652" s="9">
        <v>0.001</v>
      </c>
      <c r="O652" s="7">
        <v>0.0</v>
      </c>
      <c r="P652" s="8">
        <v>1797.93</v>
      </c>
      <c r="Q652" s="8">
        <v>48544.17</v>
      </c>
      <c r="R652" s="8">
        <v>331718.82</v>
      </c>
    </row>
    <row r="653">
      <c r="A653" s="6" t="s">
        <v>34</v>
      </c>
      <c r="B653" s="6" t="s">
        <v>134</v>
      </c>
      <c r="C653" s="6"/>
      <c r="D653" s="6" t="s">
        <v>20</v>
      </c>
      <c r="E653" s="7">
        <v>17.0</v>
      </c>
      <c r="F653" s="8">
        <v>375475.7</v>
      </c>
      <c r="G653" s="8">
        <v>22086.81</v>
      </c>
      <c r="H653" s="8">
        <v>9228.03</v>
      </c>
      <c r="I653" s="8">
        <v>542.83</v>
      </c>
      <c r="J653" s="8">
        <v>67.76</v>
      </c>
      <c r="K653" s="9">
        <v>0.0847</v>
      </c>
      <c r="L653" s="7">
        <v>0.88</v>
      </c>
      <c r="M653" s="9">
        <v>0.001</v>
      </c>
      <c r="N653" s="9">
        <v>0.001</v>
      </c>
      <c r="O653" s="7">
        <v>0.0</v>
      </c>
      <c r="P653" s="8">
        <v>1417.38</v>
      </c>
      <c r="Q653" s="8">
        <v>24095.54</v>
      </c>
      <c r="R653" s="8">
        <v>14776.39</v>
      </c>
    </row>
    <row r="654">
      <c r="A654" s="6" t="s">
        <v>56</v>
      </c>
      <c r="B654" s="6" t="s">
        <v>135</v>
      </c>
      <c r="C654" s="6"/>
      <c r="D654" s="6" t="s">
        <v>27</v>
      </c>
      <c r="E654" s="7">
        <v>1.0</v>
      </c>
      <c r="F654" s="8">
        <v>42719.26</v>
      </c>
      <c r="G654" s="8">
        <v>42719.26</v>
      </c>
      <c r="H654" s="8">
        <v>600.0</v>
      </c>
      <c r="I654" s="8">
        <v>600.0</v>
      </c>
      <c r="J654" s="8">
        <v>84.0</v>
      </c>
      <c r="K654" s="9">
        <v>0.0199</v>
      </c>
      <c r="L654" s="7">
        <v>0.0</v>
      </c>
      <c r="M654" s="9">
        <v>0.0</v>
      </c>
      <c r="N654" s="9">
        <v>0.0</v>
      </c>
      <c r="O654" s="7">
        <v>0.0</v>
      </c>
      <c r="P654" s="8">
        <v>697.0</v>
      </c>
      <c r="Q654" s="8">
        <v>697.0</v>
      </c>
      <c r="R654" s="8">
        <v>14493.47</v>
      </c>
    </row>
    <row r="655">
      <c r="A655" s="6" t="s">
        <v>18</v>
      </c>
      <c r="B655" s="6" t="s">
        <v>136</v>
      </c>
      <c r="C655" s="6"/>
      <c r="D655" s="6" t="s">
        <v>20</v>
      </c>
      <c r="E655" s="7">
        <v>26.0</v>
      </c>
      <c r="F655" s="8">
        <v>1011180.88</v>
      </c>
      <c r="G655" s="8">
        <v>38891.57</v>
      </c>
      <c r="H655" s="8">
        <v>15245.73</v>
      </c>
      <c r="I655" s="8">
        <v>586.37</v>
      </c>
      <c r="J655" s="8">
        <v>73.27</v>
      </c>
      <c r="K655" s="9">
        <v>0.0516</v>
      </c>
      <c r="L655" s="7">
        <v>1.6</v>
      </c>
      <c r="M655" s="9">
        <v>0.001</v>
      </c>
      <c r="N655" s="9">
        <v>0.001</v>
      </c>
      <c r="O655" s="7">
        <v>0.0</v>
      </c>
      <c r="P655" s="8">
        <v>3191.61</v>
      </c>
      <c r="Q655" s="8">
        <v>82981.73</v>
      </c>
      <c r="R655" s="8">
        <v>4632.43</v>
      </c>
    </row>
    <row r="656">
      <c r="A656" s="6" t="s">
        <v>24</v>
      </c>
      <c r="B656" s="6" t="s">
        <v>136</v>
      </c>
      <c r="C656" s="6"/>
      <c r="D656" s="6" t="s">
        <v>20</v>
      </c>
      <c r="E656" s="7">
        <v>24.0</v>
      </c>
      <c r="F656" s="8">
        <v>605205.65</v>
      </c>
      <c r="G656" s="8">
        <v>24208.23</v>
      </c>
      <c r="H656" s="8">
        <v>6213.16</v>
      </c>
      <c r="I656" s="8">
        <v>258.88</v>
      </c>
      <c r="J656" s="8">
        <v>70.12</v>
      </c>
      <c r="K656" s="9">
        <v>0.0384</v>
      </c>
      <c r="L656" s="7">
        <v>1.21</v>
      </c>
      <c r="M656" s="9">
        <v>0.001</v>
      </c>
      <c r="N656" s="9">
        <v>0.001</v>
      </c>
      <c r="O656" s="7">
        <v>1.0</v>
      </c>
      <c r="P656" s="8">
        <v>1875.87</v>
      </c>
      <c r="Q656" s="8">
        <v>46896.66</v>
      </c>
      <c r="R656" s="8">
        <v>1980.0</v>
      </c>
    </row>
    <row r="657">
      <c r="A657" s="6" t="s">
        <v>58</v>
      </c>
      <c r="B657" s="6" t="s">
        <v>136</v>
      </c>
      <c r="C657" s="6"/>
      <c r="D657" s="6" t="s">
        <v>20</v>
      </c>
      <c r="E657" s="7">
        <v>4.0</v>
      </c>
      <c r="F657" s="8">
        <v>102790.34</v>
      </c>
      <c r="G657" s="8">
        <v>20558.07</v>
      </c>
      <c r="H657" s="8">
        <v>845.1</v>
      </c>
      <c r="I657" s="8">
        <v>211.28</v>
      </c>
      <c r="J657" s="8">
        <v>57.8</v>
      </c>
      <c r="K657" s="9">
        <v>0.0524</v>
      </c>
      <c r="L657" s="7">
        <v>0.0</v>
      </c>
      <c r="M657" s="9">
        <v>0.0</v>
      </c>
      <c r="N657" s="9">
        <v>0.0</v>
      </c>
      <c r="O657" s="7">
        <v>1.0</v>
      </c>
      <c r="P657" s="8">
        <v>959.72</v>
      </c>
      <c r="Q657" s="8">
        <v>4798.6</v>
      </c>
      <c r="R657" s="8">
        <v>7393.27</v>
      </c>
    </row>
    <row r="658">
      <c r="A658" s="6" t="s">
        <v>48</v>
      </c>
      <c r="B658" s="10" t="s">
        <v>137</v>
      </c>
      <c r="C658" s="10"/>
      <c r="D658" s="6" t="s">
        <v>49</v>
      </c>
      <c r="E658" s="7">
        <v>6.0</v>
      </c>
      <c r="F658" s="8">
        <v>119148.8</v>
      </c>
      <c r="G658" s="8">
        <v>19858.13</v>
      </c>
      <c r="H658" s="8">
        <v>2231.44</v>
      </c>
      <c r="I658" s="8">
        <v>371.91</v>
      </c>
      <c r="J658" s="8">
        <v>72.0</v>
      </c>
      <c r="K658" s="9">
        <v>0.0404</v>
      </c>
      <c r="L658" s="7">
        <v>0.79</v>
      </c>
      <c r="M658" s="9">
        <v>0.0</v>
      </c>
      <c r="N658" s="9">
        <v>0.0</v>
      </c>
      <c r="O658" s="7">
        <v>0.0</v>
      </c>
      <c r="P658" s="8">
        <v>932.07</v>
      </c>
      <c r="Q658" s="8">
        <v>5592.44</v>
      </c>
      <c r="R658" s="8">
        <v>87206.15</v>
      </c>
    </row>
    <row r="659">
      <c r="A659" s="6" t="s">
        <v>53</v>
      </c>
      <c r="B659" s="10" t="s">
        <v>137</v>
      </c>
      <c r="C659" s="10"/>
      <c r="D659" s="6" t="s">
        <v>49</v>
      </c>
      <c r="E659" s="7">
        <v>10.0</v>
      </c>
      <c r="F659" s="8">
        <v>264962.43</v>
      </c>
      <c r="G659" s="8">
        <v>26496.24</v>
      </c>
      <c r="H659" s="8">
        <v>5306.25</v>
      </c>
      <c r="I659" s="8">
        <v>530.63</v>
      </c>
      <c r="J659" s="8">
        <v>67.8</v>
      </c>
      <c r="K659" s="9">
        <v>0.0465</v>
      </c>
      <c r="L659" s="7">
        <v>0.0</v>
      </c>
      <c r="M659" s="9">
        <v>0.0</v>
      </c>
      <c r="N659" s="9">
        <v>0.0</v>
      </c>
      <c r="O659" s="7">
        <v>0.0</v>
      </c>
      <c r="P659" s="8">
        <v>1685.13</v>
      </c>
      <c r="Q659" s="8">
        <v>16851.25</v>
      </c>
      <c r="R659" s="8">
        <v>25372.2</v>
      </c>
    </row>
    <row r="660">
      <c r="A660" s="6" t="s">
        <v>53</v>
      </c>
      <c r="B660" s="10" t="s">
        <v>137</v>
      </c>
      <c r="C660" s="10"/>
      <c r="D660" s="6" t="s">
        <v>49</v>
      </c>
      <c r="E660" s="7">
        <v>16.0</v>
      </c>
      <c r="F660" s="8">
        <v>422595.35</v>
      </c>
      <c r="G660" s="8">
        <v>26412.21</v>
      </c>
      <c r="H660" s="8">
        <v>7254.89</v>
      </c>
      <c r="I660" s="8">
        <v>453.43</v>
      </c>
      <c r="J660" s="8">
        <v>110.44</v>
      </c>
      <c r="K660" s="9">
        <v>0.0562</v>
      </c>
      <c r="L660" s="7">
        <v>5.62</v>
      </c>
      <c r="M660" s="9">
        <v>0.001</v>
      </c>
      <c r="N660" s="9">
        <v>0.001</v>
      </c>
      <c r="O660" s="7">
        <v>0.0</v>
      </c>
      <c r="P660" s="8">
        <v>1911.43</v>
      </c>
      <c r="Q660" s="8">
        <v>30582.89</v>
      </c>
      <c r="R660" s="8">
        <v>1675.0</v>
      </c>
    </row>
    <row r="661">
      <c r="A661" s="6" t="s">
        <v>53</v>
      </c>
      <c r="B661" s="10" t="s">
        <v>137</v>
      </c>
      <c r="C661" s="10"/>
      <c r="D661" s="6" t="s">
        <v>49</v>
      </c>
      <c r="E661" s="7">
        <v>30.0</v>
      </c>
      <c r="F661" s="8">
        <v>777651.09</v>
      </c>
      <c r="G661" s="8">
        <v>25921.7</v>
      </c>
      <c r="H661" s="8">
        <v>13835.18</v>
      </c>
      <c r="I661" s="8">
        <v>461.17</v>
      </c>
      <c r="J661" s="8">
        <v>102.03</v>
      </c>
      <c r="K661" s="9">
        <v>0.0582</v>
      </c>
      <c r="L661" s="7">
        <v>5.82</v>
      </c>
      <c r="M661" s="9">
        <v>0.001</v>
      </c>
      <c r="N661" s="9">
        <v>0.001</v>
      </c>
      <c r="O661" s="7">
        <v>0.0</v>
      </c>
      <c r="P661" s="8">
        <v>1870.72</v>
      </c>
      <c r="Q661" s="8">
        <v>56121.68</v>
      </c>
      <c r="R661" s="8">
        <v>51375.04</v>
      </c>
    </row>
    <row r="662">
      <c r="A662" s="6" t="s">
        <v>48</v>
      </c>
      <c r="B662" s="10" t="s">
        <v>137</v>
      </c>
      <c r="C662" s="10"/>
      <c r="D662" s="6" t="s">
        <v>49</v>
      </c>
      <c r="E662" s="7">
        <v>21.0</v>
      </c>
      <c r="F662" s="8">
        <v>559951.91</v>
      </c>
      <c r="G662" s="8">
        <v>26664.38</v>
      </c>
      <c r="H662" s="8">
        <v>11114.95</v>
      </c>
      <c r="I662" s="8">
        <v>529.28</v>
      </c>
      <c r="J662" s="8">
        <v>70.57</v>
      </c>
      <c r="K662" s="9">
        <v>0.0709</v>
      </c>
      <c r="L662" s="7">
        <v>2.41</v>
      </c>
      <c r="M662" s="9">
        <v>0.001</v>
      </c>
      <c r="N662" s="9">
        <v>0.001</v>
      </c>
      <c r="O662" s="7">
        <v>0.0</v>
      </c>
      <c r="P662" s="8">
        <v>1252.62</v>
      </c>
      <c r="Q662" s="8">
        <v>26304.95</v>
      </c>
      <c r="R662" s="8">
        <v>22907.33</v>
      </c>
    </row>
    <row r="663">
      <c r="A663" s="6" t="s">
        <v>53</v>
      </c>
      <c r="B663" s="6" t="s">
        <v>138</v>
      </c>
      <c r="C663" s="6"/>
      <c r="D663" s="6" t="s">
        <v>49</v>
      </c>
      <c r="E663" s="7">
        <v>6.0</v>
      </c>
      <c r="F663" s="8">
        <v>107186.65</v>
      </c>
      <c r="G663" s="8">
        <v>17864.44</v>
      </c>
      <c r="H663" s="8">
        <v>1530.95</v>
      </c>
      <c r="I663" s="8">
        <v>255.16</v>
      </c>
      <c r="J663" s="8">
        <v>66.0</v>
      </c>
      <c r="K663" s="9">
        <v>0.105</v>
      </c>
      <c r="L663" s="7">
        <v>10.5</v>
      </c>
      <c r="M663" s="9">
        <v>0.0</v>
      </c>
      <c r="N663" s="9">
        <v>0.0</v>
      </c>
      <c r="O663" s="7">
        <v>0.0</v>
      </c>
      <c r="P663" s="8">
        <v>1079.99</v>
      </c>
      <c r="Q663" s="8">
        <v>6479.95</v>
      </c>
      <c r="R663" s="8">
        <v>29210.43</v>
      </c>
    </row>
    <row r="664">
      <c r="A664" s="6" t="s">
        <v>48</v>
      </c>
      <c r="B664" s="6" t="s">
        <v>138</v>
      </c>
      <c r="C664" s="6"/>
      <c r="D664" s="6" t="s">
        <v>49</v>
      </c>
      <c r="E664" s="7">
        <v>1.0</v>
      </c>
      <c r="F664" s="8">
        <v>18438.0</v>
      </c>
      <c r="G664" s="8">
        <v>18438.0</v>
      </c>
      <c r="H664" s="8">
        <v>276.57</v>
      </c>
      <c r="I664" s="8">
        <v>276.57</v>
      </c>
      <c r="J664" s="8">
        <v>72.0</v>
      </c>
      <c r="K664" s="9">
        <v>0.0389</v>
      </c>
      <c r="L664" s="7">
        <v>3.89</v>
      </c>
      <c r="M664" s="9">
        <v>0.0</v>
      </c>
      <c r="N664" s="9">
        <v>0.0</v>
      </c>
      <c r="O664" s="7">
        <v>0.0</v>
      </c>
      <c r="P664" s="8">
        <v>1769.57</v>
      </c>
      <c r="Q664" s="8">
        <v>1769.57</v>
      </c>
      <c r="R664" s="8">
        <v>23413.57</v>
      </c>
    </row>
    <row r="665">
      <c r="A665" s="6" t="s">
        <v>56</v>
      </c>
      <c r="B665" s="6" t="s">
        <v>139</v>
      </c>
      <c r="C665" s="6"/>
      <c r="D665" s="6" t="s">
        <v>27</v>
      </c>
      <c r="E665" s="7">
        <v>2.0</v>
      </c>
      <c r="F665" s="8">
        <v>90912.54</v>
      </c>
      <c r="G665" s="8">
        <v>45456.27</v>
      </c>
      <c r="H665" s="8">
        <v>1027.49</v>
      </c>
      <c r="I665" s="8">
        <v>513.75</v>
      </c>
      <c r="J665" s="8">
        <v>84.0</v>
      </c>
      <c r="K665" s="9">
        <v>0.0199</v>
      </c>
      <c r="L665" s="7">
        <v>1.99</v>
      </c>
      <c r="M665" s="9">
        <v>0.0</v>
      </c>
      <c r="N665" s="9">
        <v>0.0</v>
      </c>
      <c r="O665" s="7">
        <v>0.0</v>
      </c>
      <c r="P665" s="8">
        <v>1827.75</v>
      </c>
      <c r="Q665" s="8">
        <v>3655.49</v>
      </c>
      <c r="R665" s="8">
        <v>1362.5</v>
      </c>
    </row>
    <row r="666">
      <c r="A666" s="6" t="s">
        <v>25</v>
      </c>
      <c r="B666" s="6" t="s">
        <v>139</v>
      </c>
      <c r="C666" s="6"/>
      <c r="D666" s="6" t="s">
        <v>27</v>
      </c>
      <c r="E666" s="7">
        <v>1.0</v>
      </c>
      <c r="F666" s="8">
        <v>33518.0</v>
      </c>
      <c r="G666" s="8">
        <v>33518.0</v>
      </c>
      <c r="H666" s="8">
        <v>670.36</v>
      </c>
      <c r="I666" s="8">
        <v>670.36</v>
      </c>
      <c r="J666" s="8">
        <v>84.0</v>
      </c>
      <c r="K666" s="9">
        <v>0.0199</v>
      </c>
      <c r="L666" s="7">
        <v>1.99</v>
      </c>
      <c r="M666" s="9">
        <v>0.0</v>
      </c>
      <c r="N666" s="9">
        <v>0.0</v>
      </c>
      <c r="O666" s="7">
        <v>0.0</v>
      </c>
      <c r="P666" s="8">
        <v>883.36</v>
      </c>
      <c r="Q666" s="8">
        <v>883.36</v>
      </c>
      <c r="R666" s="8">
        <v>57987.02</v>
      </c>
    </row>
    <row r="667">
      <c r="A667" s="6" t="s">
        <v>45</v>
      </c>
      <c r="B667" s="6" t="s">
        <v>139</v>
      </c>
      <c r="C667" s="6"/>
      <c r="D667" s="6" t="s">
        <v>27</v>
      </c>
      <c r="E667" s="7">
        <v>1.0</v>
      </c>
      <c r="F667" s="8">
        <v>23549.0</v>
      </c>
      <c r="G667" s="8">
        <v>23549.0</v>
      </c>
      <c r="H667" s="8">
        <v>235.49</v>
      </c>
      <c r="I667" s="8">
        <v>235.49</v>
      </c>
      <c r="J667" s="8">
        <v>84.0</v>
      </c>
      <c r="K667" s="9">
        <v>0.0374</v>
      </c>
      <c r="L667" s="7">
        <v>0.0</v>
      </c>
      <c r="M667" s="9">
        <v>0.0</v>
      </c>
      <c r="N667" s="9">
        <v>0.0</v>
      </c>
      <c r="O667" s="7">
        <v>0.0</v>
      </c>
      <c r="P667" s="8">
        <v>463.49</v>
      </c>
      <c r="Q667" s="8">
        <v>463.49</v>
      </c>
      <c r="R667" s="8">
        <v>7539.91</v>
      </c>
    </row>
    <row r="668">
      <c r="A668" s="6" t="s">
        <v>24</v>
      </c>
      <c r="B668" s="6" t="s">
        <v>140</v>
      </c>
      <c r="C668" s="6"/>
      <c r="D668" s="6" t="s">
        <v>20</v>
      </c>
      <c r="E668" s="7">
        <v>1.0</v>
      </c>
      <c r="F668" s="8">
        <v>11300.0</v>
      </c>
      <c r="G668" s="8">
        <v>5650.0</v>
      </c>
      <c r="H668" s="8">
        <v>0.0</v>
      </c>
      <c r="I668" s="8">
        <v>0.0</v>
      </c>
      <c r="J668" s="8">
        <v>24.5</v>
      </c>
      <c r="K668" s="9">
        <v>0.0735</v>
      </c>
      <c r="L668" s="7">
        <v>0.0</v>
      </c>
      <c r="M668" s="9">
        <v>0.0</v>
      </c>
      <c r="N668" s="9">
        <v>0.0</v>
      </c>
      <c r="O668" s="7">
        <v>1.0</v>
      </c>
      <c r="P668" s="8">
        <v>666.5</v>
      </c>
      <c r="Q668" s="8">
        <v>1333.0</v>
      </c>
      <c r="R668" s="8">
        <v>85148.99</v>
      </c>
    </row>
    <row r="669">
      <c r="A669" s="6" t="s">
        <v>48</v>
      </c>
      <c r="B669" s="6" t="s">
        <v>141</v>
      </c>
      <c r="C669" s="6"/>
      <c r="D669" s="6" t="s">
        <v>49</v>
      </c>
      <c r="E669" s="7">
        <v>1.0</v>
      </c>
      <c r="F669" s="8">
        <v>9651.05</v>
      </c>
      <c r="G669" s="8">
        <v>9651.05</v>
      </c>
      <c r="H669" s="8">
        <v>0.0</v>
      </c>
      <c r="I669" s="8">
        <v>0.0</v>
      </c>
      <c r="J669" s="8">
        <v>60.0</v>
      </c>
      <c r="K669" s="9">
        <v>0.059</v>
      </c>
      <c r="L669" s="7">
        <v>5.9</v>
      </c>
      <c r="M669" s="9">
        <v>0.0</v>
      </c>
      <c r="N669" s="9">
        <v>0.0</v>
      </c>
      <c r="O669" s="7">
        <v>0.0</v>
      </c>
      <c r="P669" s="8">
        <v>0.0</v>
      </c>
      <c r="Q669" s="8">
        <v>0.0</v>
      </c>
      <c r="R669" s="8">
        <v>9118.9</v>
      </c>
    </row>
    <row r="670">
      <c r="A670" s="6" t="s">
        <v>40</v>
      </c>
      <c r="B670" s="6" t="s">
        <v>142</v>
      </c>
      <c r="C670" s="6"/>
      <c r="D670" s="6" t="s">
        <v>20</v>
      </c>
      <c r="E670" s="7">
        <v>1.0</v>
      </c>
      <c r="F670" s="8">
        <v>9542.16</v>
      </c>
      <c r="G670" s="8">
        <v>9542.16</v>
      </c>
      <c r="H670" s="8">
        <v>0.0</v>
      </c>
      <c r="I670" s="8">
        <v>0.0</v>
      </c>
      <c r="J670" s="8">
        <v>2.0</v>
      </c>
      <c r="K670" s="9">
        <v>0.0199</v>
      </c>
      <c r="L670" s="7">
        <v>1.99</v>
      </c>
      <c r="M670" s="9">
        <v>0.0</v>
      </c>
      <c r="N670" s="9">
        <v>0.0</v>
      </c>
      <c r="O670" s="7">
        <v>0.0</v>
      </c>
      <c r="P670" s="8">
        <v>7.0</v>
      </c>
      <c r="Q670" s="8">
        <v>7.0</v>
      </c>
      <c r="R670" s="8">
        <v>52935.01</v>
      </c>
    </row>
    <row r="671">
      <c r="A671" s="6" t="s">
        <v>43</v>
      </c>
      <c r="B671" s="6" t="s">
        <v>143</v>
      </c>
      <c r="C671" s="6"/>
      <c r="D671" s="6" t="s">
        <v>27</v>
      </c>
      <c r="E671" s="7">
        <v>1.0</v>
      </c>
      <c r="F671" s="8">
        <v>38369.0</v>
      </c>
      <c r="G671" s="8">
        <v>38369.0</v>
      </c>
      <c r="H671" s="8">
        <v>150.0</v>
      </c>
      <c r="I671" s="8">
        <v>150.0</v>
      </c>
      <c r="J671" s="8">
        <v>36.0</v>
      </c>
      <c r="K671" s="9">
        <v>0.0</v>
      </c>
      <c r="L671" s="7">
        <v>0.0</v>
      </c>
      <c r="M671" s="9">
        <v>0.0</v>
      </c>
      <c r="N671" s="9">
        <v>0.0</v>
      </c>
      <c r="O671" s="7">
        <v>0.0</v>
      </c>
      <c r="P671" s="8">
        <v>150.0</v>
      </c>
      <c r="Q671" s="8">
        <v>150.0</v>
      </c>
      <c r="R671" s="8">
        <v>76166.47</v>
      </c>
    </row>
    <row r="672">
      <c r="A672" s="6" t="s">
        <v>29</v>
      </c>
      <c r="B672" s="6" t="s">
        <v>143</v>
      </c>
      <c r="C672" s="6"/>
      <c r="D672" s="6" t="s">
        <v>31</v>
      </c>
      <c r="E672" s="7">
        <v>348.0</v>
      </c>
      <c r="F672" s="8">
        <v>1.237012159E7</v>
      </c>
      <c r="G672" s="8">
        <v>35546.33</v>
      </c>
      <c r="H672" s="8">
        <v>181400.23</v>
      </c>
      <c r="I672" s="8">
        <v>521.27</v>
      </c>
      <c r="J672" s="8">
        <v>69.37</v>
      </c>
      <c r="K672" s="9">
        <v>0.0266</v>
      </c>
      <c r="L672" s="7">
        <v>0.43</v>
      </c>
      <c r="M672" s="9">
        <v>0.012</v>
      </c>
      <c r="N672" s="9">
        <v>0.01</v>
      </c>
      <c r="O672" s="7">
        <v>0.0</v>
      </c>
      <c r="P672" s="8">
        <v>2246.09</v>
      </c>
      <c r="Q672" s="8">
        <v>781639.73</v>
      </c>
      <c r="R672" s="8">
        <v>1095.38</v>
      </c>
    </row>
    <row r="673">
      <c r="A673" s="6" t="s">
        <v>34</v>
      </c>
      <c r="B673" s="6" t="s">
        <v>143</v>
      </c>
      <c r="C673" s="6"/>
      <c r="D673" s="6" t="s">
        <v>20</v>
      </c>
      <c r="E673" s="7">
        <v>337.0</v>
      </c>
      <c r="F673" s="8">
        <v>1.197324788E7</v>
      </c>
      <c r="G673" s="8">
        <v>34805.95</v>
      </c>
      <c r="H673" s="8">
        <v>124926.56</v>
      </c>
      <c r="I673" s="8">
        <v>370.7</v>
      </c>
      <c r="J673" s="8">
        <v>68.23</v>
      </c>
      <c r="K673" s="9">
        <v>0.0239</v>
      </c>
      <c r="L673" s="7">
        <v>0.4</v>
      </c>
      <c r="M673" s="9">
        <v>0.011</v>
      </c>
      <c r="N673" s="9">
        <v>0.01</v>
      </c>
      <c r="O673" s="7">
        <v>7.0</v>
      </c>
      <c r="P673" s="8">
        <v>2275.02</v>
      </c>
      <c r="Q673" s="8">
        <v>782605.93</v>
      </c>
      <c r="R673" s="8">
        <v>13472.87</v>
      </c>
    </row>
    <row r="674">
      <c r="A674" s="6" t="s">
        <v>37</v>
      </c>
      <c r="B674" s="6" t="s">
        <v>143</v>
      </c>
      <c r="C674" s="6"/>
      <c r="D674" s="6" t="s">
        <v>31</v>
      </c>
      <c r="E674" s="7">
        <v>271.0</v>
      </c>
      <c r="F674" s="8">
        <v>8647579.59</v>
      </c>
      <c r="G674" s="8">
        <v>31909.89</v>
      </c>
      <c r="H674" s="8">
        <v>185831.67</v>
      </c>
      <c r="I674" s="8">
        <v>685.73</v>
      </c>
      <c r="J674" s="8">
        <v>69.14</v>
      </c>
      <c r="K674" s="9">
        <v>0.0368</v>
      </c>
      <c r="L674" s="7">
        <v>0.86</v>
      </c>
      <c r="M674" s="9">
        <v>0.009</v>
      </c>
      <c r="N674" s="9">
        <v>0.008</v>
      </c>
      <c r="O674" s="7">
        <v>0.0</v>
      </c>
      <c r="P674" s="8">
        <v>2248.71</v>
      </c>
      <c r="Q674" s="8">
        <v>609399.43</v>
      </c>
      <c r="R674" s="8">
        <v>77875.44</v>
      </c>
    </row>
    <row r="675">
      <c r="A675" s="6" t="s">
        <v>35</v>
      </c>
      <c r="B675" s="6" t="s">
        <v>143</v>
      </c>
      <c r="C675" s="6"/>
      <c r="D675" s="6" t="s">
        <v>31</v>
      </c>
      <c r="E675" s="7">
        <v>236.0</v>
      </c>
      <c r="F675" s="8">
        <v>7469419.86</v>
      </c>
      <c r="G675" s="8">
        <v>31650.08</v>
      </c>
      <c r="H675" s="8">
        <v>130762.68</v>
      </c>
      <c r="I675" s="8">
        <v>554.08</v>
      </c>
      <c r="J675" s="8">
        <v>67.69</v>
      </c>
      <c r="K675" s="9">
        <v>0.0338</v>
      </c>
      <c r="L675" s="7">
        <v>0.7</v>
      </c>
      <c r="M675" s="9">
        <v>0.008</v>
      </c>
      <c r="N675" s="9">
        <v>0.007</v>
      </c>
      <c r="O675" s="7">
        <v>0.0</v>
      </c>
      <c r="P675" s="8">
        <v>1827.29</v>
      </c>
      <c r="Q675" s="8">
        <v>431240.46</v>
      </c>
      <c r="R675" s="8">
        <v>80537.98</v>
      </c>
    </row>
    <row r="676">
      <c r="A676" s="6" t="s">
        <v>38</v>
      </c>
      <c r="B676" s="6" t="s">
        <v>143</v>
      </c>
      <c r="C676" s="6"/>
      <c r="D676" s="6" t="s">
        <v>33</v>
      </c>
      <c r="E676" s="7">
        <v>241.0</v>
      </c>
      <c r="F676" s="8">
        <v>7093864.7</v>
      </c>
      <c r="G676" s="8">
        <v>29435.12</v>
      </c>
      <c r="H676" s="8">
        <v>186697.62</v>
      </c>
      <c r="I676" s="8">
        <v>774.68</v>
      </c>
      <c r="J676" s="8">
        <v>70.87</v>
      </c>
      <c r="K676" s="9">
        <v>0.037</v>
      </c>
      <c r="L676" s="7">
        <v>1.15</v>
      </c>
      <c r="M676" s="9">
        <v>0.008</v>
      </c>
      <c r="N676" s="9">
        <v>0.007</v>
      </c>
      <c r="O676" s="7">
        <v>0.0</v>
      </c>
      <c r="P676" s="8">
        <v>2614.13</v>
      </c>
      <c r="Q676" s="8">
        <v>630004.62</v>
      </c>
      <c r="R676" s="8">
        <v>84373.05</v>
      </c>
    </row>
    <row r="677">
      <c r="A677" s="6" t="s">
        <v>25</v>
      </c>
      <c r="B677" s="6" t="s">
        <v>143</v>
      </c>
      <c r="C677" s="6"/>
      <c r="D677" s="6" t="s">
        <v>27</v>
      </c>
      <c r="E677" s="7">
        <v>232.0</v>
      </c>
      <c r="F677" s="8">
        <v>6703131.86</v>
      </c>
      <c r="G677" s="8">
        <v>28892.81</v>
      </c>
      <c r="H677" s="8">
        <v>166519.7</v>
      </c>
      <c r="I677" s="8">
        <v>717.76</v>
      </c>
      <c r="J677" s="8">
        <v>68.25</v>
      </c>
      <c r="K677" s="9">
        <v>0.0432</v>
      </c>
      <c r="L677" s="7">
        <v>1.07</v>
      </c>
      <c r="M677" s="9">
        <v>0.008</v>
      </c>
      <c r="N677" s="9">
        <v>0.007</v>
      </c>
      <c r="O677" s="7">
        <v>0.0</v>
      </c>
      <c r="P677" s="8">
        <v>1893.25</v>
      </c>
      <c r="Q677" s="8">
        <v>439233.7</v>
      </c>
      <c r="R677" s="8">
        <v>97516.78</v>
      </c>
    </row>
    <row r="678">
      <c r="A678" s="6" t="s">
        <v>43</v>
      </c>
      <c r="B678" s="6" t="s">
        <v>143</v>
      </c>
      <c r="C678" s="6"/>
      <c r="D678" s="6" t="s">
        <v>27</v>
      </c>
      <c r="E678" s="7">
        <v>183.0</v>
      </c>
      <c r="F678" s="8">
        <v>5797375.4</v>
      </c>
      <c r="G678" s="8">
        <v>31679.65</v>
      </c>
      <c r="H678" s="8">
        <v>152921.7</v>
      </c>
      <c r="I678" s="8">
        <v>835.64</v>
      </c>
      <c r="J678" s="8">
        <v>70.25</v>
      </c>
      <c r="K678" s="9">
        <v>0.0432</v>
      </c>
      <c r="L678" s="7">
        <v>1.06</v>
      </c>
      <c r="M678" s="9">
        <v>0.006</v>
      </c>
      <c r="N678" s="9">
        <v>0.005</v>
      </c>
      <c r="O678" s="7">
        <v>0.0</v>
      </c>
      <c r="P678" s="8">
        <v>2415.74</v>
      </c>
      <c r="Q678" s="8">
        <v>442080.25</v>
      </c>
      <c r="R678" s="8">
        <v>135406.49</v>
      </c>
    </row>
    <row r="679">
      <c r="A679" s="6" t="s">
        <v>57</v>
      </c>
      <c r="B679" s="6" t="s">
        <v>143</v>
      </c>
      <c r="C679" s="6"/>
      <c r="D679" s="6" t="s">
        <v>33</v>
      </c>
      <c r="E679" s="7">
        <v>181.0</v>
      </c>
      <c r="F679" s="8">
        <v>5340944.17</v>
      </c>
      <c r="G679" s="8">
        <v>29507.98</v>
      </c>
      <c r="H679" s="8">
        <v>113923.45</v>
      </c>
      <c r="I679" s="8">
        <v>629.41</v>
      </c>
      <c r="J679" s="8">
        <v>68.17</v>
      </c>
      <c r="K679" s="9">
        <v>0.0348</v>
      </c>
      <c r="L679" s="7">
        <v>0.98</v>
      </c>
      <c r="M679" s="9">
        <v>0.006</v>
      </c>
      <c r="N679" s="9">
        <v>0.005</v>
      </c>
      <c r="O679" s="7">
        <v>0.0</v>
      </c>
      <c r="P679" s="8">
        <v>1950.61</v>
      </c>
      <c r="Q679" s="8">
        <v>353060.45</v>
      </c>
      <c r="R679" s="8">
        <v>248583.6</v>
      </c>
    </row>
    <row r="680">
      <c r="A680" s="6" t="s">
        <v>32</v>
      </c>
      <c r="B680" s="6" t="s">
        <v>143</v>
      </c>
      <c r="C680" s="6"/>
      <c r="D680" s="6" t="s">
        <v>33</v>
      </c>
      <c r="E680" s="7">
        <v>174.0</v>
      </c>
      <c r="F680" s="8">
        <v>5176737.4</v>
      </c>
      <c r="G680" s="8">
        <v>29751.36</v>
      </c>
      <c r="H680" s="8">
        <v>102271.21</v>
      </c>
      <c r="I680" s="8">
        <v>587.77</v>
      </c>
      <c r="J680" s="8">
        <v>70.64</v>
      </c>
      <c r="K680" s="9">
        <v>0.0358</v>
      </c>
      <c r="L680" s="7">
        <v>0.97</v>
      </c>
      <c r="M680" s="9">
        <v>0.006</v>
      </c>
      <c r="N680" s="9">
        <v>0.005</v>
      </c>
      <c r="O680" s="7">
        <v>0.0</v>
      </c>
      <c r="P680" s="8">
        <v>1687.78</v>
      </c>
      <c r="Q680" s="8">
        <v>293673.76</v>
      </c>
      <c r="R680" s="8">
        <v>270643.84</v>
      </c>
    </row>
    <row r="681">
      <c r="A681" s="6" t="s">
        <v>53</v>
      </c>
      <c r="B681" s="6" t="s">
        <v>143</v>
      </c>
      <c r="C681" s="6"/>
      <c r="D681" s="6" t="s">
        <v>49</v>
      </c>
      <c r="E681" s="7">
        <v>149.0</v>
      </c>
      <c r="F681" s="8">
        <v>4814661.04</v>
      </c>
      <c r="G681" s="8">
        <v>32313.16</v>
      </c>
      <c r="H681" s="8">
        <v>63130.56</v>
      </c>
      <c r="I681" s="8">
        <v>423.7</v>
      </c>
      <c r="J681" s="8">
        <v>67.37</v>
      </c>
      <c r="K681" s="9">
        <v>0.0202</v>
      </c>
      <c r="L681" s="7">
        <v>1.2</v>
      </c>
      <c r="M681" s="9">
        <v>0.005</v>
      </c>
      <c r="N681" s="9">
        <v>0.004</v>
      </c>
      <c r="O681" s="7">
        <v>0.0</v>
      </c>
      <c r="P681" s="8">
        <v>1808.14</v>
      </c>
      <c r="Q681" s="8">
        <v>269412.56</v>
      </c>
      <c r="R681" s="8">
        <v>1639.97</v>
      </c>
    </row>
    <row r="682">
      <c r="A682" s="6" t="s">
        <v>55</v>
      </c>
      <c r="B682" s="6" t="s">
        <v>143</v>
      </c>
      <c r="C682" s="6"/>
      <c r="D682" s="6" t="s">
        <v>33</v>
      </c>
      <c r="E682" s="7">
        <v>144.0</v>
      </c>
      <c r="F682" s="8">
        <v>4501104.39</v>
      </c>
      <c r="G682" s="8">
        <v>31042.1</v>
      </c>
      <c r="H682" s="8">
        <v>69991.01</v>
      </c>
      <c r="I682" s="8">
        <v>486.05</v>
      </c>
      <c r="J682" s="8">
        <v>70.04</v>
      </c>
      <c r="K682" s="9">
        <v>0.0318</v>
      </c>
      <c r="L682" s="7">
        <v>0.46</v>
      </c>
      <c r="M682" s="9">
        <v>0.005</v>
      </c>
      <c r="N682" s="9">
        <v>0.004</v>
      </c>
      <c r="O682" s="7">
        <v>1.0</v>
      </c>
      <c r="P682" s="8">
        <v>1520.55</v>
      </c>
      <c r="Q682" s="8">
        <v>220480.03</v>
      </c>
      <c r="R682" s="8">
        <v>3885.49</v>
      </c>
    </row>
    <row r="683">
      <c r="A683" s="6" t="s">
        <v>28</v>
      </c>
      <c r="B683" s="6" t="s">
        <v>143</v>
      </c>
      <c r="C683" s="6"/>
      <c r="D683" s="6" t="s">
        <v>27</v>
      </c>
      <c r="E683" s="7">
        <v>140.0</v>
      </c>
      <c r="F683" s="8">
        <v>4217410.82</v>
      </c>
      <c r="G683" s="8">
        <v>30124.36</v>
      </c>
      <c r="H683" s="8">
        <v>66339.03</v>
      </c>
      <c r="I683" s="8">
        <v>473.85</v>
      </c>
      <c r="J683" s="8">
        <v>66.62</v>
      </c>
      <c r="K683" s="9">
        <v>0.0282</v>
      </c>
      <c r="L683" s="7">
        <v>0.79</v>
      </c>
      <c r="M683" s="9">
        <v>0.005</v>
      </c>
      <c r="N683" s="9">
        <v>0.004</v>
      </c>
      <c r="O683" s="7">
        <v>0.0</v>
      </c>
      <c r="P683" s="8">
        <v>1465.85</v>
      </c>
      <c r="Q683" s="8">
        <v>205219.53</v>
      </c>
      <c r="R683" s="8">
        <v>14317.25</v>
      </c>
    </row>
    <row r="684">
      <c r="A684" s="6" t="s">
        <v>54</v>
      </c>
      <c r="B684" s="6" t="s">
        <v>143</v>
      </c>
      <c r="C684" s="6"/>
      <c r="D684" s="6" t="s">
        <v>20</v>
      </c>
      <c r="E684" s="7">
        <v>114.0</v>
      </c>
      <c r="F684" s="8">
        <v>4083896.79</v>
      </c>
      <c r="G684" s="8">
        <v>35823.66</v>
      </c>
      <c r="H684" s="8">
        <v>48880.17</v>
      </c>
      <c r="I684" s="8">
        <v>428.77</v>
      </c>
      <c r="J684" s="8">
        <v>68.45</v>
      </c>
      <c r="K684" s="9">
        <v>0.0269</v>
      </c>
      <c r="L684" s="7">
        <v>0.84</v>
      </c>
      <c r="M684" s="9">
        <v>0.004</v>
      </c>
      <c r="N684" s="9">
        <v>0.003</v>
      </c>
      <c r="O684" s="7">
        <v>0.0</v>
      </c>
      <c r="P684" s="8">
        <v>2033.37</v>
      </c>
      <c r="Q684" s="8">
        <v>231804.17</v>
      </c>
      <c r="R684" s="8">
        <v>102579.21</v>
      </c>
    </row>
    <row r="685">
      <c r="A685" s="6" t="s">
        <v>53</v>
      </c>
      <c r="B685" s="6" t="s">
        <v>143</v>
      </c>
      <c r="C685" s="6"/>
      <c r="D685" s="6" t="s">
        <v>49</v>
      </c>
      <c r="E685" s="7">
        <v>109.0</v>
      </c>
      <c r="F685" s="8">
        <v>3224558.31</v>
      </c>
      <c r="G685" s="8">
        <v>29583.1</v>
      </c>
      <c r="H685" s="8">
        <v>59062.29</v>
      </c>
      <c r="I685" s="8">
        <v>541.86</v>
      </c>
      <c r="J685" s="8">
        <v>62.01</v>
      </c>
      <c r="K685" s="9">
        <v>0.0189</v>
      </c>
      <c r="L685" s="7">
        <v>0.46</v>
      </c>
      <c r="M685" s="9">
        <v>0.004</v>
      </c>
      <c r="N685" s="9">
        <v>0.003</v>
      </c>
      <c r="O685" s="7">
        <v>0.0</v>
      </c>
      <c r="P685" s="8">
        <v>1769.81</v>
      </c>
      <c r="Q685" s="8">
        <v>192909.29</v>
      </c>
      <c r="R685" s="8">
        <v>114365.73</v>
      </c>
    </row>
    <row r="686">
      <c r="A686" s="6" t="s">
        <v>44</v>
      </c>
      <c r="B686" s="6" t="s">
        <v>143</v>
      </c>
      <c r="C686" s="6"/>
      <c r="D686" s="6" t="s">
        <v>20</v>
      </c>
      <c r="E686" s="7">
        <v>65.0</v>
      </c>
      <c r="F686" s="8">
        <v>2107885.69</v>
      </c>
      <c r="G686" s="8">
        <v>32429.01</v>
      </c>
      <c r="H686" s="8">
        <v>31740.75</v>
      </c>
      <c r="I686" s="8">
        <v>488.32</v>
      </c>
      <c r="J686" s="8">
        <v>71.12</v>
      </c>
      <c r="K686" s="9">
        <v>0.03</v>
      </c>
      <c r="L686" s="7">
        <v>0.89</v>
      </c>
      <c r="M686" s="9">
        <v>0.002</v>
      </c>
      <c r="N686" s="9">
        <v>0.002</v>
      </c>
      <c r="O686" s="7">
        <v>0.0</v>
      </c>
      <c r="P686" s="8">
        <v>2157.06</v>
      </c>
      <c r="Q686" s="8">
        <v>140208.75</v>
      </c>
      <c r="R686" s="8">
        <v>23430.62</v>
      </c>
    </row>
    <row r="687">
      <c r="A687" s="6" t="s">
        <v>53</v>
      </c>
      <c r="B687" s="6" t="s">
        <v>143</v>
      </c>
      <c r="C687" s="6"/>
      <c r="D687" s="6" t="s">
        <v>49</v>
      </c>
      <c r="E687" s="7">
        <v>25.0</v>
      </c>
      <c r="F687" s="8">
        <v>664521.7</v>
      </c>
      <c r="G687" s="8">
        <v>26580.87</v>
      </c>
      <c r="H687" s="8">
        <v>17620.82</v>
      </c>
      <c r="I687" s="8">
        <v>704.83</v>
      </c>
      <c r="J687" s="8">
        <v>36.0</v>
      </c>
      <c r="K687" s="9">
        <v>0.0</v>
      </c>
      <c r="L687" s="7">
        <v>0.0</v>
      </c>
      <c r="M687" s="9">
        <v>0.001</v>
      </c>
      <c r="N687" s="9">
        <v>0.001</v>
      </c>
      <c r="O687" s="7">
        <v>0.0</v>
      </c>
      <c r="P687" s="8">
        <v>972.27</v>
      </c>
      <c r="Q687" s="8">
        <v>24306.82</v>
      </c>
      <c r="R687" s="8">
        <v>12149.79</v>
      </c>
    </row>
    <row r="688">
      <c r="A688" s="6" t="s">
        <v>21</v>
      </c>
      <c r="B688" s="6" t="s">
        <v>144</v>
      </c>
      <c r="C688" s="6"/>
      <c r="D688" s="6" t="s">
        <v>20</v>
      </c>
      <c r="E688" s="7">
        <v>72.0</v>
      </c>
      <c r="F688" s="8">
        <v>3008345.96</v>
      </c>
      <c r="G688" s="8">
        <v>41782.58</v>
      </c>
      <c r="H688" s="8">
        <v>73914.68</v>
      </c>
      <c r="I688" s="8">
        <v>1026.59</v>
      </c>
      <c r="J688" s="8">
        <v>73.46</v>
      </c>
      <c r="K688" s="9">
        <v>0.036</v>
      </c>
      <c r="L688" s="7">
        <v>1.92</v>
      </c>
      <c r="M688" s="9">
        <v>0.002</v>
      </c>
      <c r="N688" s="9">
        <v>0.002</v>
      </c>
      <c r="O688" s="7">
        <v>0.0</v>
      </c>
      <c r="P688" s="8">
        <v>2258.47</v>
      </c>
      <c r="Q688" s="8">
        <v>162609.68</v>
      </c>
      <c r="R688" s="8">
        <v>47210.27</v>
      </c>
    </row>
    <row r="689">
      <c r="A689" s="6" t="s">
        <v>23</v>
      </c>
      <c r="B689" s="6" t="s">
        <v>144</v>
      </c>
      <c r="C689" s="6"/>
      <c r="D689" s="6" t="s">
        <v>20</v>
      </c>
      <c r="E689" s="7">
        <v>34.0</v>
      </c>
      <c r="F689" s="8">
        <v>1096894.97</v>
      </c>
      <c r="G689" s="8">
        <v>32261.62</v>
      </c>
      <c r="H689" s="8">
        <v>22357.05</v>
      </c>
      <c r="I689" s="8">
        <v>657.56</v>
      </c>
      <c r="J689" s="8">
        <v>71.12</v>
      </c>
      <c r="K689" s="9">
        <v>0.0297</v>
      </c>
      <c r="L689" s="7">
        <v>2.51</v>
      </c>
      <c r="M689" s="9">
        <v>0.001</v>
      </c>
      <c r="N689" s="9">
        <v>0.001</v>
      </c>
      <c r="O689" s="7">
        <v>0.0</v>
      </c>
      <c r="P689" s="8">
        <v>1709.85</v>
      </c>
      <c r="Q689" s="8">
        <v>58135.05</v>
      </c>
      <c r="R689" s="8">
        <v>4577.29</v>
      </c>
    </row>
    <row r="690">
      <c r="A690" s="6" t="s">
        <v>25</v>
      </c>
      <c r="B690" s="6" t="s">
        <v>145</v>
      </c>
      <c r="C690" s="6"/>
      <c r="D690" s="6" t="s">
        <v>27</v>
      </c>
      <c r="E690" s="7">
        <v>14.0</v>
      </c>
      <c r="F690" s="8">
        <v>406521.15</v>
      </c>
      <c r="G690" s="8">
        <v>29037.23</v>
      </c>
      <c r="H690" s="8">
        <v>5599.72</v>
      </c>
      <c r="I690" s="8">
        <v>399.98</v>
      </c>
      <c r="J690" s="8">
        <v>78.57</v>
      </c>
      <c r="K690" s="9">
        <v>0.1265</v>
      </c>
      <c r="L690" s="7">
        <v>5.38</v>
      </c>
      <c r="M690" s="9">
        <v>0.001</v>
      </c>
      <c r="N690" s="9">
        <v>0.0</v>
      </c>
      <c r="O690" s="7">
        <v>0.0</v>
      </c>
      <c r="P690" s="8">
        <v>1488.12</v>
      </c>
      <c r="Q690" s="8">
        <v>20833.72</v>
      </c>
      <c r="R690" s="8">
        <v>6910.0</v>
      </c>
    </row>
    <row r="691">
      <c r="A691" s="6" t="s">
        <v>28</v>
      </c>
      <c r="B691" s="6" t="s">
        <v>145</v>
      </c>
      <c r="C691" s="6"/>
      <c r="D691" s="6" t="s">
        <v>27</v>
      </c>
      <c r="E691" s="7">
        <v>6.0</v>
      </c>
      <c r="F691" s="8">
        <v>176404.82</v>
      </c>
      <c r="G691" s="8">
        <v>29400.8</v>
      </c>
      <c r="H691" s="8">
        <v>1680.95</v>
      </c>
      <c r="I691" s="8">
        <v>280.16</v>
      </c>
      <c r="J691" s="8">
        <v>69.67</v>
      </c>
      <c r="K691" s="9">
        <v>0.0903</v>
      </c>
      <c r="L691" s="7">
        <v>4.75</v>
      </c>
      <c r="M691" s="9">
        <v>0.0</v>
      </c>
      <c r="N691" s="9">
        <v>0.0</v>
      </c>
      <c r="O691" s="7">
        <v>0.0</v>
      </c>
      <c r="P691" s="8">
        <v>1311.49</v>
      </c>
      <c r="Q691" s="8">
        <v>7868.95</v>
      </c>
      <c r="R691" s="8">
        <v>34505.21</v>
      </c>
    </row>
    <row r="692">
      <c r="A692" s="6" t="s">
        <v>25</v>
      </c>
      <c r="B692" s="6" t="s">
        <v>146</v>
      </c>
      <c r="C692" s="6"/>
      <c r="D692" s="6" t="s">
        <v>27</v>
      </c>
      <c r="E692" s="7">
        <v>4.0</v>
      </c>
      <c r="F692" s="8">
        <v>148071.82</v>
      </c>
      <c r="G692" s="8">
        <v>37017.96</v>
      </c>
      <c r="H692" s="8">
        <v>1847.55</v>
      </c>
      <c r="I692" s="8">
        <v>461.89</v>
      </c>
      <c r="J692" s="8">
        <v>81.0</v>
      </c>
      <c r="K692" s="9">
        <v>0.088</v>
      </c>
      <c r="L692" s="7">
        <v>8.8</v>
      </c>
      <c r="M692" s="9">
        <v>0.0</v>
      </c>
      <c r="N692" s="9">
        <v>0.0</v>
      </c>
      <c r="O692" s="7">
        <v>0.0</v>
      </c>
      <c r="P692" s="8">
        <v>1608.64</v>
      </c>
      <c r="Q692" s="8">
        <v>6434.55</v>
      </c>
      <c r="R692" s="8">
        <v>1743.61</v>
      </c>
    </row>
    <row r="693">
      <c r="A693" s="6" t="s">
        <v>28</v>
      </c>
      <c r="B693" s="6" t="s">
        <v>146</v>
      </c>
      <c r="C693" s="6"/>
      <c r="D693" s="6" t="s">
        <v>27</v>
      </c>
      <c r="E693" s="7">
        <v>1.0</v>
      </c>
      <c r="F693" s="8">
        <v>22749.0</v>
      </c>
      <c r="G693" s="8">
        <v>22749.0</v>
      </c>
      <c r="H693" s="8">
        <v>0.0</v>
      </c>
      <c r="I693" s="8">
        <v>0.0</v>
      </c>
      <c r="J693" s="8">
        <v>60.0</v>
      </c>
      <c r="K693" s="9">
        <v>0.0999</v>
      </c>
      <c r="L693" s="7">
        <v>9.99</v>
      </c>
      <c r="M693" s="9">
        <v>0.0</v>
      </c>
      <c r="N693" s="9">
        <v>0.0</v>
      </c>
      <c r="O693" s="7">
        <v>0.0</v>
      </c>
      <c r="P693" s="8">
        <v>602.0</v>
      </c>
      <c r="Q693" s="8">
        <v>602.0</v>
      </c>
      <c r="R693" s="8">
        <v>11.0</v>
      </c>
    </row>
    <row r="694">
      <c r="A694" s="6" t="s">
        <v>43</v>
      </c>
      <c r="B694" s="6" t="s">
        <v>146</v>
      </c>
      <c r="C694" s="6"/>
      <c r="D694" s="6" t="s">
        <v>27</v>
      </c>
      <c r="E694" s="7">
        <v>1.0</v>
      </c>
      <c r="F694" s="8">
        <v>15708.0</v>
      </c>
      <c r="G694" s="8">
        <v>15708.0</v>
      </c>
      <c r="H694" s="8">
        <v>235.62</v>
      </c>
      <c r="I694" s="8">
        <v>235.62</v>
      </c>
      <c r="J694" s="8">
        <v>60.0</v>
      </c>
      <c r="K694" s="9">
        <v>0.0274</v>
      </c>
      <c r="L694" s="7">
        <v>2.74</v>
      </c>
      <c r="M694" s="9">
        <v>0.0</v>
      </c>
      <c r="N694" s="9">
        <v>0.0</v>
      </c>
      <c r="O694" s="7">
        <v>0.0</v>
      </c>
      <c r="P694" s="8">
        <v>410.62</v>
      </c>
      <c r="Q694" s="8">
        <v>410.62</v>
      </c>
      <c r="R694" s="8">
        <v>53041.13</v>
      </c>
    </row>
    <row r="695">
      <c r="A695" s="6" t="s">
        <v>28</v>
      </c>
      <c r="B695" s="6" t="s">
        <v>147</v>
      </c>
      <c r="C695" s="6"/>
      <c r="D695" s="6" t="s">
        <v>27</v>
      </c>
      <c r="E695" s="7">
        <v>6.0</v>
      </c>
      <c r="F695" s="8">
        <v>158315.56</v>
      </c>
      <c r="G695" s="8">
        <v>26385.93</v>
      </c>
      <c r="H695" s="8">
        <v>2138.98</v>
      </c>
      <c r="I695" s="8">
        <v>356.5</v>
      </c>
      <c r="J695" s="8">
        <v>80.0</v>
      </c>
      <c r="K695" s="9">
        <v>0.0453</v>
      </c>
      <c r="L695" s="7">
        <v>0.54</v>
      </c>
      <c r="M695" s="9">
        <v>0.0</v>
      </c>
      <c r="N695" s="9">
        <v>0.0</v>
      </c>
      <c r="O695" s="7">
        <v>0.0</v>
      </c>
      <c r="P695" s="8">
        <v>1763.33</v>
      </c>
      <c r="Q695" s="8">
        <v>10579.98</v>
      </c>
      <c r="R695" s="8">
        <v>36417.9</v>
      </c>
    </row>
    <row r="696">
      <c r="A696" s="6" t="s">
        <v>45</v>
      </c>
      <c r="B696" s="6" t="s">
        <v>147</v>
      </c>
      <c r="C696" s="6"/>
      <c r="D696" s="6" t="s">
        <v>27</v>
      </c>
      <c r="E696" s="7">
        <v>2.0</v>
      </c>
      <c r="F696" s="8">
        <v>27666.5</v>
      </c>
      <c r="G696" s="8">
        <v>13833.25</v>
      </c>
      <c r="H696" s="8">
        <v>276.72</v>
      </c>
      <c r="I696" s="8">
        <v>138.36</v>
      </c>
      <c r="J696" s="8">
        <v>72.0</v>
      </c>
      <c r="K696" s="9">
        <v>0.0524</v>
      </c>
      <c r="L696" s="7">
        <v>0.0</v>
      </c>
      <c r="M696" s="9">
        <v>0.0</v>
      </c>
      <c r="N696" s="9">
        <v>0.0</v>
      </c>
      <c r="O696" s="7">
        <v>0.0</v>
      </c>
      <c r="P696" s="8">
        <v>470.36</v>
      </c>
      <c r="Q696" s="8">
        <v>940.72</v>
      </c>
      <c r="R696" s="8">
        <v>2180.59</v>
      </c>
    </row>
    <row r="697">
      <c r="A697" s="6" t="s">
        <v>25</v>
      </c>
      <c r="B697" s="6" t="s">
        <v>147</v>
      </c>
      <c r="C697" s="6"/>
      <c r="D697" s="6" t="s">
        <v>27</v>
      </c>
      <c r="E697" s="7">
        <v>1.0</v>
      </c>
      <c r="F697" s="8">
        <v>12949.0</v>
      </c>
      <c r="G697" s="8">
        <v>12949.0</v>
      </c>
      <c r="H697" s="8">
        <v>194.24</v>
      </c>
      <c r="I697" s="8">
        <v>194.24</v>
      </c>
      <c r="J697" s="8">
        <v>72.0</v>
      </c>
      <c r="K697" s="9">
        <v>0.1125</v>
      </c>
      <c r="L697" s="7">
        <v>0.0</v>
      </c>
      <c r="M697" s="9">
        <v>0.0</v>
      </c>
      <c r="N697" s="9">
        <v>0.0</v>
      </c>
      <c r="O697" s="7">
        <v>0.0</v>
      </c>
      <c r="P697" s="8">
        <v>1982.24</v>
      </c>
      <c r="Q697" s="8">
        <v>1982.24</v>
      </c>
      <c r="R697" s="8">
        <v>57987.02</v>
      </c>
    </row>
    <row r="698">
      <c r="A698" s="6" t="s">
        <v>43</v>
      </c>
      <c r="B698" s="6" t="s">
        <v>147</v>
      </c>
      <c r="C698" s="6"/>
      <c r="D698" s="6" t="s">
        <v>27</v>
      </c>
      <c r="E698" s="7">
        <v>1.0</v>
      </c>
      <c r="F698" s="8">
        <v>10759.0</v>
      </c>
      <c r="G698" s="8">
        <v>10759.0</v>
      </c>
      <c r="H698" s="8">
        <v>107.59</v>
      </c>
      <c r="I698" s="8">
        <v>107.59</v>
      </c>
      <c r="J698" s="8">
        <v>60.0</v>
      </c>
      <c r="K698" s="9">
        <v>0.0449</v>
      </c>
      <c r="L698" s="7">
        <v>0.0</v>
      </c>
      <c r="M698" s="9">
        <v>0.0</v>
      </c>
      <c r="N698" s="9">
        <v>0.0</v>
      </c>
      <c r="O698" s="7">
        <v>0.0</v>
      </c>
      <c r="P698" s="8">
        <v>2180.59</v>
      </c>
      <c r="Q698" s="8">
        <v>2180.59</v>
      </c>
      <c r="R698" s="8">
        <v>53041.13</v>
      </c>
    </row>
    <row r="699">
      <c r="A699" s="6" t="s">
        <v>41</v>
      </c>
      <c r="B699" s="6" t="s">
        <v>148</v>
      </c>
      <c r="C699" s="6"/>
      <c r="D699" s="6" t="s">
        <v>20</v>
      </c>
      <c r="E699" s="7">
        <v>2.0</v>
      </c>
      <c r="F699" s="8">
        <v>18205.38</v>
      </c>
      <c r="G699" s="8">
        <v>9102.69</v>
      </c>
      <c r="H699" s="8">
        <v>0.0</v>
      </c>
      <c r="I699" s="8">
        <v>0.0</v>
      </c>
      <c r="J699" s="8">
        <v>48.0</v>
      </c>
      <c r="K699" s="9">
        <v>0.1925</v>
      </c>
      <c r="L699" s="7">
        <v>19.25</v>
      </c>
      <c r="M699" s="9">
        <v>0.0</v>
      </c>
      <c r="N699" s="9">
        <v>0.0</v>
      </c>
      <c r="O699" s="7">
        <v>0.0</v>
      </c>
      <c r="P699" s="8">
        <v>538.5</v>
      </c>
      <c r="Q699" s="8">
        <v>1077.0</v>
      </c>
      <c r="R699" s="8">
        <v>7052.4</v>
      </c>
    </row>
    <row r="700">
      <c r="A700" s="6" t="s">
        <v>36</v>
      </c>
      <c r="B700" s="6" t="s">
        <v>148</v>
      </c>
      <c r="C700" s="6"/>
      <c r="D700" s="6" t="s">
        <v>33</v>
      </c>
      <c r="E700" s="7">
        <v>1.0</v>
      </c>
      <c r="F700" s="8">
        <v>21779.62</v>
      </c>
      <c r="G700" s="8">
        <v>21779.62</v>
      </c>
      <c r="H700" s="8">
        <v>0.0</v>
      </c>
      <c r="I700" s="8">
        <v>0.0</v>
      </c>
      <c r="J700" s="8">
        <v>60.0</v>
      </c>
      <c r="K700" s="9">
        <v>0.03</v>
      </c>
      <c r="L700" s="7">
        <v>0.0</v>
      </c>
      <c r="M700" s="9">
        <v>0.0</v>
      </c>
      <c r="N700" s="9">
        <v>0.0</v>
      </c>
      <c r="O700" s="7">
        <v>0.0</v>
      </c>
      <c r="P700" s="8">
        <v>409.0</v>
      </c>
      <c r="Q700" s="8">
        <v>409.0</v>
      </c>
      <c r="R700" s="8">
        <v>151408.02</v>
      </c>
    </row>
    <row r="701">
      <c r="A701" s="6" t="s">
        <v>41</v>
      </c>
      <c r="B701" s="6" t="s">
        <v>148</v>
      </c>
      <c r="C701" s="6"/>
      <c r="D701" s="6" t="s">
        <v>20</v>
      </c>
      <c r="E701" s="7">
        <v>3.0</v>
      </c>
      <c r="F701" s="8">
        <v>29281.23</v>
      </c>
      <c r="G701" s="8">
        <v>9760.41</v>
      </c>
      <c r="H701" s="8">
        <v>0.0</v>
      </c>
      <c r="I701" s="8">
        <v>0.0</v>
      </c>
      <c r="J701" s="8">
        <v>98.33</v>
      </c>
      <c r="K701" s="9">
        <v>0.1238</v>
      </c>
      <c r="L701" s="7">
        <v>12.38</v>
      </c>
      <c r="M701" s="9">
        <v>0.0</v>
      </c>
      <c r="N701" s="9">
        <v>0.0</v>
      </c>
      <c r="O701" s="7">
        <v>0.0</v>
      </c>
      <c r="P701" s="8">
        <v>0.0</v>
      </c>
      <c r="Q701" s="8">
        <v>0.0</v>
      </c>
      <c r="R701" s="8">
        <v>3655.49</v>
      </c>
    </row>
    <row r="702">
      <c r="A702" s="6" t="s">
        <v>47</v>
      </c>
      <c r="B702" s="6" t="s">
        <v>148</v>
      </c>
      <c r="C702" s="6"/>
      <c r="D702" s="6" t="s">
        <v>20</v>
      </c>
      <c r="E702" s="7">
        <v>1.0</v>
      </c>
      <c r="F702" s="8">
        <v>2275.49</v>
      </c>
      <c r="G702" s="8">
        <v>2275.49</v>
      </c>
      <c r="H702" s="8">
        <v>0.0</v>
      </c>
      <c r="I702" s="8">
        <v>0.0</v>
      </c>
      <c r="J702" s="8">
        <v>32.0</v>
      </c>
      <c r="K702" s="9">
        <v>0.1</v>
      </c>
      <c r="L702" s="7">
        <v>0.0</v>
      </c>
      <c r="M702" s="9">
        <v>0.0</v>
      </c>
      <c r="N702" s="9">
        <v>0.0</v>
      </c>
      <c r="O702" s="7">
        <v>0.0</v>
      </c>
      <c r="P702" s="8">
        <v>0.0</v>
      </c>
      <c r="Q702" s="8">
        <v>0.0</v>
      </c>
      <c r="R702" s="8">
        <v>121283.33</v>
      </c>
    </row>
    <row r="703">
      <c r="A703" s="6" t="s">
        <v>24</v>
      </c>
      <c r="B703" s="6" t="s">
        <v>149</v>
      </c>
      <c r="C703" s="6"/>
      <c r="D703" s="6" t="s">
        <v>20</v>
      </c>
      <c r="E703" s="7">
        <v>1.0</v>
      </c>
      <c r="F703" s="8">
        <v>7825.5</v>
      </c>
      <c r="G703" s="8">
        <v>7825.5</v>
      </c>
      <c r="H703" s="8">
        <v>78.26</v>
      </c>
      <c r="I703" s="8">
        <v>78.26</v>
      </c>
      <c r="J703" s="8">
        <v>30.0</v>
      </c>
      <c r="K703" s="9">
        <v>0.2629</v>
      </c>
      <c r="L703" s="7">
        <v>26.29</v>
      </c>
      <c r="M703" s="9">
        <v>0.0</v>
      </c>
      <c r="N703" s="9">
        <v>0.0</v>
      </c>
      <c r="O703" s="7">
        <v>0.0</v>
      </c>
      <c r="P703" s="8">
        <v>267.76</v>
      </c>
      <c r="Q703" s="8">
        <v>267.76</v>
      </c>
      <c r="R703" s="8">
        <v>58632.8</v>
      </c>
    </row>
    <row r="704">
      <c r="A704" s="6" t="s">
        <v>18</v>
      </c>
      <c r="B704" s="6" t="s">
        <v>150</v>
      </c>
      <c r="C704" s="6"/>
      <c r="D704" s="6" t="s">
        <v>20</v>
      </c>
      <c r="E704" s="7">
        <v>32.0</v>
      </c>
      <c r="F704" s="8">
        <v>1315934.3</v>
      </c>
      <c r="G704" s="8">
        <v>41122.95</v>
      </c>
      <c r="H704" s="8">
        <v>19993.02</v>
      </c>
      <c r="I704" s="8">
        <v>624.78</v>
      </c>
      <c r="J704" s="8">
        <v>74.63</v>
      </c>
      <c r="K704" s="9">
        <v>0.079</v>
      </c>
      <c r="L704" s="7">
        <v>2.29</v>
      </c>
      <c r="M704" s="9">
        <v>0.001</v>
      </c>
      <c r="N704" s="9">
        <v>0.001</v>
      </c>
      <c r="O704" s="7">
        <v>0.0</v>
      </c>
      <c r="P704" s="8">
        <v>3440.12</v>
      </c>
      <c r="Q704" s="8">
        <v>110083.76</v>
      </c>
      <c r="R704" s="8">
        <v>24391.17</v>
      </c>
    </row>
    <row r="705">
      <c r="A705" s="6" t="s">
        <v>41</v>
      </c>
      <c r="B705" s="6" t="s">
        <v>150</v>
      </c>
      <c r="C705" s="6"/>
      <c r="D705" s="6" t="s">
        <v>20</v>
      </c>
      <c r="E705" s="7">
        <v>5.0</v>
      </c>
      <c r="F705" s="8">
        <v>167709.78</v>
      </c>
      <c r="G705" s="8">
        <v>33541.96</v>
      </c>
      <c r="H705" s="8">
        <v>3761.51</v>
      </c>
      <c r="I705" s="8">
        <v>752.3</v>
      </c>
      <c r="J705" s="8">
        <v>72.0</v>
      </c>
      <c r="K705" s="9">
        <v>0.0723</v>
      </c>
      <c r="L705" s="7">
        <v>4.32</v>
      </c>
      <c r="M705" s="9">
        <v>0.0</v>
      </c>
      <c r="N705" s="9">
        <v>0.0</v>
      </c>
      <c r="O705" s="7">
        <v>0.0</v>
      </c>
      <c r="P705" s="8">
        <v>2799.9</v>
      </c>
      <c r="Q705" s="8">
        <v>13999.51</v>
      </c>
      <c r="R705" s="8">
        <v>59857.51</v>
      </c>
    </row>
    <row r="706">
      <c r="A706" s="6" t="s">
        <v>41</v>
      </c>
      <c r="B706" s="6" t="s">
        <v>150</v>
      </c>
      <c r="C706" s="6"/>
      <c r="D706" s="6" t="s">
        <v>20</v>
      </c>
      <c r="E706" s="7">
        <v>4.0</v>
      </c>
      <c r="F706" s="8">
        <v>158489.65</v>
      </c>
      <c r="G706" s="8">
        <v>39622.41</v>
      </c>
      <c r="H706" s="8">
        <v>2843.44</v>
      </c>
      <c r="I706" s="8">
        <v>710.86</v>
      </c>
      <c r="J706" s="8">
        <v>75.0</v>
      </c>
      <c r="K706" s="9">
        <v>0.0698</v>
      </c>
      <c r="L706" s="7">
        <v>5.56</v>
      </c>
      <c r="M706" s="9">
        <v>0.0</v>
      </c>
      <c r="N706" s="9">
        <v>0.0</v>
      </c>
      <c r="O706" s="7">
        <v>0.0</v>
      </c>
      <c r="P706" s="8">
        <v>2685.36</v>
      </c>
      <c r="Q706" s="8">
        <v>10741.44</v>
      </c>
      <c r="R706" s="8">
        <v>8408.0</v>
      </c>
    </row>
    <row r="707">
      <c r="A707" s="6" t="s">
        <v>47</v>
      </c>
      <c r="B707" s="6" t="s">
        <v>150</v>
      </c>
      <c r="C707" s="6"/>
      <c r="D707" s="6" t="s">
        <v>20</v>
      </c>
      <c r="E707" s="7">
        <v>5.0</v>
      </c>
      <c r="F707" s="8">
        <v>155488.59</v>
      </c>
      <c r="G707" s="8">
        <v>31097.72</v>
      </c>
      <c r="H707" s="8">
        <v>2840.51</v>
      </c>
      <c r="I707" s="8">
        <v>568.1</v>
      </c>
      <c r="J707" s="8">
        <v>70.8</v>
      </c>
      <c r="K707" s="9">
        <v>0.0599</v>
      </c>
      <c r="L707" s="7">
        <v>0.0</v>
      </c>
      <c r="M707" s="9">
        <v>0.0</v>
      </c>
      <c r="N707" s="9">
        <v>0.0</v>
      </c>
      <c r="O707" s="7">
        <v>0.0</v>
      </c>
      <c r="P707" s="8">
        <v>1576.19</v>
      </c>
      <c r="Q707" s="8">
        <v>7880.97</v>
      </c>
      <c r="R707" s="8">
        <v>159484.99</v>
      </c>
    </row>
    <row r="708">
      <c r="A708" s="6" t="s">
        <v>41</v>
      </c>
      <c r="B708" s="6" t="s">
        <v>150</v>
      </c>
      <c r="C708" s="6"/>
      <c r="D708" s="6" t="s">
        <v>20</v>
      </c>
      <c r="E708" s="7">
        <v>1.0</v>
      </c>
      <c r="F708" s="8">
        <v>33481.84</v>
      </c>
      <c r="G708" s="8">
        <v>33481.84</v>
      </c>
      <c r="H708" s="8">
        <v>669.64</v>
      </c>
      <c r="I708" s="8">
        <v>669.64</v>
      </c>
      <c r="J708" s="8">
        <v>75.0</v>
      </c>
      <c r="K708" s="9">
        <v>0.0569</v>
      </c>
      <c r="L708" s="7">
        <v>5.69</v>
      </c>
      <c r="M708" s="9">
        <v>0.0</v>
      </c>
      <c r="N708" s="9">
        <v>0.0</v>
      </c>
      <c r="O708" s="7">
        <v>0.0</v>
      </c>
      <c r="P708" s="8">
        <v>2980.64</v>
      </c>
      <c r="Q708" s="8">
        <v>2980.64</v>
      </c>
      <c r="R708" s="8">
        <v>116447.19</v>
      </c>
    </row>
    <row r="709">
      <c r="A709" s="6" t="s">
        <v>24</v>
      </c>
      <c r="B709" s="6" t="s">
        <v>150</v>
      </c>
      <c r="C709" s="6"/>
      <c r="D709" s="6" t="s">
        <v>20</v>
      </c>
      <c r="E709" s="7">
        <v>2.0</v>
      </c>
      <c r="F709" s="8">
        <v>28906.56</v>
      </c>
      <c r="G709" s="8">
        <v>14453.28</v>
      </c>
      <c r="H709" s="8">
        <v>578.14</v>
      </c>
      <c r="I709" s="8">
        <v>289.07</v>
      </c>
      <c r="J709" s="8">
        <v>61.5</v>
      </c>
      <c r="K709" s="9">
        <v>0.0467</v>
      </c>
      <c r="L709" s="7">
        <v>2.12</v>
      </c>
      <c r="M709" s="9">
        <v>0.0</v>
      </c>
      <c r="N709" s="9">
        <v>0.0</v>
      </c>
      <c r="O709" s="7">
        <v>0.0</v>
      </c>
      <c r="P709" s="8">
        <v>1622.07</v>
      </c>
      <c r="Q709" s="8">
        <v>3244.14</v>
      </c>
      <c r="R709" s="8">
        <v>703.0</v>
      </c>
    </row>
    <row r="710">
      <c r="A710" s="6" t="s">
        <v>40</v>
      </c>
      <c r="B710" s="6" t="s">
        <v>150</v>
      </c>
      <c r="C710" s="6"/>
      <c r="D710" s="6" t="s">
        <v>20</v>
      </c>
      <c r="E710" s="7">
        <v>1.0</v>
      </c>
      <c r="F710" s="8">
        <v>15000.0</v>
      </c>
      <c r="G710" s="8">
        <v>15000.0</v>
      </c>
      <c r="H710" s="8">
        <v>0.0</v>
      </c>
      <c r="I710" s="8">
        <v>0.0</v>
      </c>
      <c r="J710" s="8">
        <v>2.0</v>
      </c>
      <c r="K710" s="9">
        <v>0.0</v>
      </c>
      <c r="L710" s="7">
        <v>0.0</v>
      </c>
      <c r="M710" s="9">
        <v>0.0</v>
      </c>
      <c r="N710" s="9">
        <v>0.0</v>
      </c>
      <c r="O710" s="7">
        <v>0.0</v>
      </c>
      <c r="P710" s="8">
        <v>1226.0</v>
      </c>
      <c r="Q710" s="8">
        <v>1226.0</v>
      </c>
      <c r="R710" s="8">
        <v>64932.22</v>
      </c>
    </row>
    <row r="711">
      <c r="A711" s="6" t="s">
        <v>44</v>
      </c>
      <c r="B711" s="6" t="s">
        <v>151</v>
      </c>
      <c r="C711" s="6"/>
      <c r="D711" s="6" t="s">
        <v>20</v>
      </c>
      <c r="E711" s="7">
        <v>2.0</v>
      </c>
      <c r="F711" s="8">
        <v>20482.34</v>
      </c>
      <c r="G711" s="8">
        <v>10241.17</v>
      </c>
      <c r="H711" s="8">
        <v>0.0</v>
      </c>
      <c r="I711" s="8">
        <v>0.0</v>
      </c>
      <c r="J711" s="8">
        <v>42.0</v>
      </c>
      <c r="K711" s="9">
        <v>0.23</v>
      </c>
      <c r="L711" s="7">
        <v>0.0</v>
      </c>
      <c r="M711" s="9">
        <v>0.0</v>
      </c>
      <c r="N711" s="9">
        <v>0.0</v>
      </c>
      <c r="O711" s="7">
        <v>0.0</v>
      </c>
      <c r="P711" s="8">
        <v>29.5</v>
      </c>
      <c r="Q711" s="8">
        <v>59.0</v>
      </c>
      <c r="R711" s="8">
        <v>1226.0</v>
      </c>
    </row>
    <row r="712">
      <c r="A712" s="6" t="s">
        <v>44</v>
      </c>
      <c r="B712" s="6" t="s">
        <v>151</v>
      </c>
      <c r="C712" s="6"/>
      <c r="D712" s="6" t="s">
        <v>20</v>
      </c>
      <c r="E712" s="7">
        <v>1.0</v>
      </c>
      <c r="F712" s="8">
        <v>16519.31</v>
      </c>
      <c r="G712" s="8">
        <v>16519.31</v>
      </c>
      <c r="H712" s="8">
        <v>0.0</v>
      </c>
      <c r="I712" s="8">
        <v>0.0</v>
      </c>
      <c r="J712" s="8">
        <v>54.0</v>
      </c>
      <c r="K712" s="9">
        <v>0.1799</v>
      </c>
      <c r="L712" s="7">
        <v>0.0</v>
      </c>
      <c r="M712" s="9">
        <v>0.0</v>
      </c>
      <c r="N712" s="9">
        <v>0.0</v>
      </c>
      <c r="O712" s="7">
        <v>0.0</v>
      </c>
      <c r="P712" s="8">
        <v>159.0</v>
      </c>
      <c r="Q712" s="8">
        <v>159.0</v>
      </c>
      <c r="R712" s="8">
        <v>49278.15</v>
      </c>
    </row>
    <row r="713">
      <c r="A713" s="6" t="s">
        <v>41</v>
      </c>
      <c r="B713" s="6" t="s">
        <v>152</v>
      </c>
      <c r="C713" s="6"/>
      <c r="D713" s="6" t="s">
        <v>20</v>
      </c>
      <c r="E713" s="7">
        <v>30.0</v>
      </c>
      <c r="F713" s="8">
        <v>986981.52</v>
      </c>
      <c r="G713" s="8">
        <v>32899.38</v>
      </c>
      <c r="H713" s="8">
        <v>37683.44</v>
      </c>
      <c r="I713" s="8">
        <v>1256.11</v>
      </c>
      <c r="J713" s="8">
        <v>74.7</v>
      </c>
      <c r="K713" s="9">
        <v>0.0517</v>
      </c>
      <c r="L713" s="7">
        <v>2.18</v>
      </c>
      <c r="M713" s="9">
        <v>0.001</v>
      </c>
      <c r="N713" s="9">
        <v>0.001</v>
      </c>
      <c r="O713" s="7">
        <v>0.0</v>
      </c>
      <c r="P713" s="8">
        <v>2176.48</v>
      </c>
      <c r="Q713" s="8">
        <v>65294.44</v>
      </c>
      <c r="R713" s="8">
        <v>43639.71</v>
      </c>
    </row>
    <row r="714">
      <c r="A714" s="6" t="s">
        <v>39</v>
      </c>
      <c r="B714" s="6" t="s">
        <v>152</v>
      </c>
      <c r="C714" s="6"/>
      <c r="D714" s="6" t="s">
        <v>20</v>
      </c>
      <c r="E714" s="7">
        <v>17.0</v>
      </c>
      <c r="F714" s="8">
        <v>634990.5</v>
      </c>
      <c r="G714" s="8">
        <v>37352.38</v>
      </c>
      <c r="H714" s="8">
        <v>22076.52</v>
      </c>
      <c r="I714" s="8">
        <v>1298.62</v>
      </c>
      <c r="J714" s="8">
        <v>73.76</v>
      </c>
      <c r="K714" s="9">
        <v>0.0496</v>
      </c>
      <c r="L714" s="7">
        <v>1.17</v>
      </c>
      <c r="M714" s="9">
        <v>0.001</v>
      </c>
      <c r="N714" s="9">
        <v>0.001</v>
      </c>
      <c r="O714" s="7">
        <v>0.0</v>
      </c>
      <c r="P714" s="8">
        <v>2418.62</v>
      </c>
      <c r="Q714" s="8">
        <v>41116.52</v>
      </c>
      <c r="R714" s="8">
        <v>11615.34</v>
      </c>
    </row>
    <row r="715">
      <c r="A715" s="6" t="s">
        <v>50</v>
      </c>
      <c r="B715" s="6" t="s">
        <v>152</v>
      </c>
      <c r="C715" s="6"/>
      <c r="D715" s="6" t="s">
        <v>20</v>
      </c>
      <c r="E715" s="7">
        <v>20.0</v>
      </c>
      <c r="F715" s="8">
        <v>487473.69</v>
      </c>
      <c r="G715" s="8">
        <v>24373.68</v>
      </c>
      <c r="H715" s="8">
        <v>20733.92</v>
      </c>
      <c r="I715" s="8">
        <v>1036.7</v>
      </c>
      <c r="J715" s="8">
        <v>69.0</v>
      </c>
      <c r="K715" s="9">
        <v>0.045</v>
      </c>
      <c r="L715" s="7">
        <v>1.78</v>
      </c>
      <c r="M715" s="9">
        <v>0.001</v>
      </c>
      <c r="N715" s="9">
        <v>0.001</v>
      </c>
      <c r="O715" s="7">
        <v>0.0</v>
      </c>
      <c r="P715" s="8">
        <v>2393.5</v>
      </c>
      <c r="Q715" s="8">
        <v>47869.92</v>
      </c>
      <c r="R715" s="8">
        <v>13359.29</v>
      </c>
    </row>
    <row r="716">
      <c r="A716" s="6" t="s">
        <v>21</v>
      </c>
      <c r="B716" s="6" t="s">
        <v>152</v>
      </c>
      <c r="C716" s="6"/>
      <c r="D716" s="6" t="s">
        <v>20</v>
      </c>
      <c r="E716" s="7">
        <v>10.0</v>
      </c>
      <c r="F716" s="8">
        <v>359375.49</v>
      </c>
      <c r="G716" s="8">
        <v>35937.55</v>
      </c>
      <c r="H716" s="8">
        <v>12799.85</v>
      </c>
      <c r="I716" s="8">
        <v>1279.99</v>
      </c>
      <c r="J716" s="8">
        <v>72.9</v>
      </c>
      <c r="K716" s="9">
        <v>0.0511</v>
      </c>
      <c r="L716" s="7">
        <v>1.25</v>
      </c>
      <c r="M716" s="9">
        <v>0.0</v>
      </c>
      <c r="N716" s="9">
        <v>0.0</v>
      </c>
      <c r="O716" s="7">
        <v>0.0</v>
      </c>
      <c r="P716" s="8">
        <v>2293.19</v>
      </c>
      <c r="Q716" s="8">
        <v>22931.85</v>
      </c>
      <c r="R716" s="8">
        <v>12060.06</v>
      </c>
    </row>
    <row r="717">
      <c r="A717" s="6" t="s">
        <v>58</v>
      </c>
      <c r="B717" s="6" t="s">
        <v>152</v>
      </c>
      <c r="C717" s="6"/>
      <c r="D717" s="6" t="s">
        <v>20</v>
      </c>
      <c r="E717" s="7">
        <v>9.0</v>
      </c>
      <c r="F717" s="8">
        <v>248943.85</v>
      </c>
      <c r="G717" s="8">
        <v>27660.43</v>
      </c>
      <c r="H717" s="8">
        <v>7627.36</v>
      </c>
      <c r="I717" s="8">
        <v>847.48</v>
      </c>
      <c r="J717" s="8">
        <v>69.33</v>
      </c>
      <c r="K717" s="9">
        <v>0.0501</v>
      </c>
      <c r="L717" s="7">
        <v>0.86</v>
      </c>
      <c r="M717" s="9">
        <v>0.0</v>
      </c>
      <c r="N717" s="9">
        <v>0.0</v>
      </c>
      <c r="O717" s="7">
        <v>0.0</v>
      </c>
      <c r="P717" s="8">
        <v>2360.45</v>
      </c>
      <c r="Q717" s="8">
        <v>21244.06</v>
      </c>
      <c r="R717" s="8">
        <v>2668.68</v>
      </c>
    </row>
    <row r="718">
      <c r="A718" s="6" t="s">
        <v>23</v>
      </c>
      <c r="B718" s="6" t="s">
        <v>152</v>
      </c>
      <c r="C718" s="6"/>
      <c r="D718" s="6" t="s">
        <v>20</v>
      </c>
      <c r="E718" s="7">
        <v>6.0</v>
      </c>
      <c r="F718" s="8">
        <v>204167.3</v>
      </c>
      <c r="G718" s="8">
        <v>34027.88</v>
      </c>
      <c r="H718" s="8">
        <v>7445.0</v>
      </c>
      <c r="I718" s="8">
        <v>1240.83</v>
      </c>
      <c r="J718" s="8">
        <v>70.5</v>
      </c>
      <c r="K718" s="9">
        <v>0.0372</v>
      </c>
      <c r="L718" s="7">
        <v>1.81</v>
      </c>
      <c r="M718" s="9">
        <v>0.0</v>
      </c>
      <c r="N718" s="9">
        <v>0.0</v>
      </c>
      <c r="O718" s="7">
        <v>0.0</v>
      </c>
      <c r="P718" s="8">
        <v>2963.83</v>
      </c>
      <c r="Q718" s="8">
        <v>17783.0</v>
      </c>
      <c r="R718" s="8">
        <v>89593.89</v>
      </c>
    </row>
    <row r="719">
      <c r="A719" s="6" t="s">
        <v>40</v>
      </c>
      <c r="B719" s="6" t="s">
        <v>152</v>
      </c>
      <c r="C719" s="6"/>
      <c r="D719" s="6" t="s">
        <v>20</v>
      </c>
      <c r="E719" s="7">
        <v>6.0</v>
      </c>
      <c r="F719" s="8">
        <v>181766.49</v>
      </c>
      <c r="G719" s="8">
        <v>30294.42</v>
      </c>
      <c r="H719" s="8">
        <v>6569.92</v>
      </c>
      <c r="I719" s="8">
        <v>1094.99</v>
      </c>
      <c r="J719" s="8">
        <v>74.0</v>
      </c>
      <c r="K719" s="9">
        <v>0.0508</v>
      </c>
      <c r="L719" s="7">
        <v>2.2</v>
      </c>
      <c r="M719" s="9">
        <v>0.0</v>
      </c>
      <c r="N719" s="9">
        <v>0.0</v>
      </c>
      <c r="O719" s="7">
        <v>0.0</v>
      </c>
      <c r="P719" s="8">
        <v>2407.99</v>
      </c>
      <c r="Q719" s="8">
        <v>14447.92</v>
      </c>
      <c r="R719" s="8">
        <v>45459.23</v>
      </c>
    </row>
    <row r="720">
      <c r="A720" s="6" t="s">
        <v>47</v>
      </c>
      <c r="B720" s="6" t="s">
        <v>152</v>
      </c>
      <c r="C720" s="6"/>
      <c r="D720" s="6" t="s">
        <v>20</v>
      </c>
      <c r="E720" s="7">
        <v>6.0</v>
      </c>
      <c r="F720" s="8">
        <v>163989.8</v>
      </c>
      <c r="G720" s="8">
        <v>27331.63</v>
      </c>
      <c r="H720" s="8">
        <v>6809.27</v>
      </c>
      <c r="I720" s="8">
        <v>1134.88</v>
      </c>
      <c r="J720" s="8">
        <v>70.0</v>
      </c>
      <c r="K720" s="9">
        <v>0.0565</v>
      </c>
      <c r="L720" s="7">
        <v>1.65</v>
      </c>
      <c r="M720" s="9">
        <v>0.0</v>
      </c>
      <c r="N720" s="9">
        <v>0.0</v>
      </c>
      <c r="O720" s="7">
        <v>0.0</v>
      </c>
      <c r="P720" s="8">
        <v>3331.14</v>
      </c>
      <c r="Q720" s="8">
        <v>19986.81</v>
      </c>
      <c r="R720" s="8">
        <v>31996.64</v>
      </c>
    </row>
    <row r="721">
      <c r="A721" s="6" t="s">
        <v>60</v>
      </c>
      <c r="B721" s="6" t="s">
        <v>152</v>
      </c>
      <c r="C721" s="6"/>
      <c r="D721" s="6" t="s">
        <v>20</v>
      </c>
      <c r="E721" s="7">
        <v>6.0</v>
      </c>
      <c r="F721" s="8">
        <v>141335.9</v>
      </c>
      <c r="G721" s="8">
        <v>23555.98</v>
      </c>
      <c r="H721" s="8">
        <v>4206.94</v>
      </c>
      <c r="I721" s="8">
        <v>701.16</v>
      </c>
      <c r="J721" s="8">
        <v>71.5</v>
      </c>
      <c r="K721" s="9">
        <v>0.0394</v>
      </c>
      <c r="L721" s="7">
        <v>0.93</v>
      </c>
      <c r="M721" s="9">
        <v>0.0</v>
      </c>
      <c r="N721" s="9">
        <v>0.0</v>
      </c>
      <c r="O721" s="7">
        <v>0.0</v>
      </c>
      <c r="P721" s="8">
        <v>1175.4</v>
      </c>
      <c r="Q721" s="8">
        <v>7052.4</v>
      </c>
      <c r="R721" s="8">
        <v>12762.97</v>
      </c>
    </row>
    <row r="722">
      <c r="A722" s="6" t="s">
        <v>24</v>
      </c>
      <c r="B722" s="6" t="s">
        <v>152</v>
      </c>
      <c r="C722" s="6"/>
      <c r="D722" s="6" t="s">
        <v>20</v>
      </c>
      <c r="E722" s="7">
        <v>5.0</v>
      </c>
      <c r="F722" s="8">
        <v>135917.68</v>
      </c>
      <c r="G722" s="8">
        <v>27183.54</v>
      </c>
      <c r="H722" s="8">
        <v>1976.95</v>
      </c>
      <c r="I722" s="8">
        <v>395.39</v>
      </c>
      <c r="J722" s="8">
        <v>67.8</v>
      </c>
      <c r="K722" s="9">
        <v>0.0358</v>
      </c>
      <c r="L722" s="7">
        <v>0.76</v>
      </c>
      <c r="M722" s="9">
        <v>0.0</v>
      </c>
      <c r="N722" s="9">
        <v>0.0</v>
      </c>
      <c r="O722" s="7">
        <v>0.0</v>
      </c>
      <c r="P722" s="8">
        <v>2334.69</v>
      </c>
      <c r="Q722" s="8">
        <v>11673.45</v>
      </c>
      <c r="R722" s="8">
        <v>4135.28</v>
      </c>
    </row>
    <row r="723">
      <c r="A723" s="6" t="s">
        <v>48</v>
      </c>
      <c r="B723" s="6" t="s">
        <v>152</v>
      </c>
      <c r="C723" s="6"/>
      <c r="D723" s="6" t="s">
        <v>49</v>
      </c>
      <c r="E723" s="7">
        <v>2.0</v>
      </c>
      <c r="F723" s="8">
        <v>84695.28</v>
      </c>
      <c r="G723" s="8">
        <v>42347.64</v>
      </c>
      <c r="H723" s="8">
        <v>4677.65</v>
      </c>
      <c r="I723" s="8">
        <v>2338.83</v>
      </c>
      <c r="J723" s="8">
        <v>84.0</v>
      </c>
      <c r="K723" s="9">
        <v>0.0549</v>
      </c>
      <c r="L723" s="7">
        <v>1.45</v>
      </c>
      <c r="M723" s="9">
        <v>0.0</v>
      </c>
      <c r="N723" s="9">
        <v>0.0</v>
      </c>
      <c r="O723" s="7">
        <v>0.0</v>
      </c>
      <c r="P723" s="8">
        <v>5707.83</v>
      </c>
      <c r="Q723" s="8">
        <v>11415.65</v>
      </c>
      <c r="R723" s="8">
        <v>0.0</v>
      </c>
    </row>
    <row r="724">
      <c r="A724" s="6" t="s">
        <v>53</v>
      </c>
      <c r="B724" s="6" t="s">
        <v>152</v>
      </c>
      <c r="C724" s="6"/>
      <c r="D724" s="6" t="s">
        <v>49</v>
      </c>
      <c r="E724" s="7">
        <v>2.0</v>
      </c>
      <c r="F724" s="8">
        <v>51807.05</v>
      </c>
      <c r="G724" s="8">
        <v>25903.53</v>
      </c>
      <c r="H724" s="8">
        <v>946.5</v>
      </c>
      <c r="I724" s="8">
        <v>473.25</v>
      </c>
      <c r="J724" s="8">
        <v>54.0</v>
      </c>
      <c r="K724" s="9">
        <v>0.024</v>
      </c>
      <c r="L724" s="7">
        <v>0.5</v>
      </c>
      <c r="M724" s="9">
        <v>0.0</v>
      </c>
      <c r="N724" s="9">
        <v>0.0</v>
      </c>
      <c r="O724" s="7">
        <v>0.0</v>
      </c>
      <c r="P724" s="8">
        <v>2050.25</v>
      </c>
      <c r="Q724" s="8">
        <v>4100.5</v>
      </c>
      <c r="R724" s="8">
        <v>3715.73</v>
      </c>
    </row>
    <row r="725">
      <c r="A725" s="6" t="s">
        <v>52</v>
      </c>
      <c r="B725" s="6" t="s">
        <v>152</v>
      </c>
      <c r="C725" s="6"/>
      <c r="D725" s="6" t="s">
        <v>20</v>
      </c>
      <c r="E725" s="7">
        <v>2.0</v>
      </c>
      <c r="F725" s="8">
        <v>51683.72</v>
      </c>
      <c r="G725" s="8">
        <v>25841.86</v>
      </c>
      <c r="H725" s="8">
        <v>1587.84</v>
      </c>
      <c r="I725" s="8">
        <v>793.92</v>
      </c>
      <c r="J725" s="8">
        <v>72.0</v>
      </c>
      <c r="K725" s="9">
        <v>0.0537</v>
      </c>
      <c r="L725" s="7">
        <v>1.0</v>
      </c>
      <c r="M725" s="9">
        <v>0.0</v>
      </c>
      <c r="N725" s="9">
        <v>0.0</v>
      </c>
      <c r="O725" s="7">
        <v>0.0</v>
      </c>
      <c r="P725" s="8">
        <v>1388.92</v>
      </c>
      <c r="Q725" s="8">
        <v>2777.84</v>
      </c>
      <c r="R725" s="8">
        <v>85140.49</v>
      </c>
    </row>
    <row r="726">
      <c r="A726" s="6" t="s">
        <v>54</v>
      </c>
      <c r="B726" s="6" t="s">
        <v>152</v>
      </c>
      <c r="C726" s="6"/>
      <c r="D726" s="6" t="s">
        <v>20</v>
      </c>
      <c r="E726" s="7">
        <v>1.0</v>
      </c>
      <c r="F726" s="8">
        <v>23725.15</v>
      </c>
      <c r="G726" s="8">
        <v>23725.15</v>
      </c>
      <c r="H726" s="8">
        <v>231.12</v>
      </c>
      <c r="I726" s="8">
        <v>231.12</v>
      </c>
      <c r="J726" s="8">
        <v>36.0</v>
      </c>
      <c r="K726" s="9">
        <v>0.0294</v>
      </c>
      <c r="L726" s="7">
        <v>1.0</v>
      </c>
      <c r="M726" s="9">
        <v>0.0</v>
      </c>
      <c r="N726" s="9">
        <v>0.0</v>
      </c>
      <c r="O726" s="7">
        <v>0.0</v>
      </c>
      <c r="P726" s="8">
        <v>447.12</v>
      </c>
      <c r="Q726" s="8">
        <v>447.12</v>
      </c>
      <c r="R726" s="8">
        <v>12995.11</v>
      </c>
    </row>
    <row r="727">
      <c r="A727" s="6" t="s">
        <v>40</v>
      </c>
      <c r="B727" s="6" t="s">
        <v>153</v>
      </c>
      <c r="C727" s="6"/>
      <c r="D727" s="6" t="s">
        <v>20</v>
      </c>
      <c r="E727" s="7">
        <v>1.0</v>
      </c>
      <c r="F727" s="8">
        <v>77286.3</v>
      </c>
      <c r="G727" s="8">
        <v>77286.3</v>
      </c>
      <c r="H727" s="8">
        <v>0.0</v>
      </c>
      <c r="I727" s="8">
        <v>0.0</v>
      </c>
      <c r="J727" s="8">
        <v>2.0</v>
      </c>
      <c r="K727" s="9">
        <v>0.0</v>
      </c>
      <c r="L727" s="7">
        <v>0.0</v>
      </c>
      <c r="M727" s="9">
        <v>0.0</v>
      </c>
      <c r="N727" s="9">
        <v>0.0</v>
      </c>
      <c r="O727" s="7">
        <v>0.0</v>
      </c>
      <c r="P727" s="8">
        <v>0.0</v>
      </c>
      <c r="Q727" s="8">
        <v>0.0</v>
      </c>
      <c r="R727" s="8">
        <v>106326.94</v>
      </c>
    </row>
    <row r="728">
      <c r="A728" s="6" t="s">
        <v>43</v>
      </c>
      <c r="B728" s="6" t="s">
        <v>154</v>
      </c>
      <c r="C728" s="6"/>
      <c r="D728" s="6" t="s">
        <v>27</v>
      </c>
      <c r="E728" s="7">
        <v>10.0</v>
      </c>
      <c r="F728" s="8">
        <v>223637.86</v>
      </c>
      <c r="G728" s="8">
        <v>22363.79</v>
      </c>
      <c r="H728" s="8">
        <v>4451.29</v>
      </c>
      <c r="I728" s="8">
        <v>445.13</v>
      </c>
      <c r="J728" s="8">
        <v>72.0</v>
      </c>
      <c r="K728" s="9">
        <v>0.2019</v>
      </c>
      <c r="L728" s="7">
        <v>8.75</v>
      </c>
      <c r="M728" s="9">
        <v>0.0</v>
      </c>
      <c r="N728" s="9">
        <v>0.0</v>
      </c>
      <c r="O728" s="7">
        <v>0.0</v>
      </c>
      <c r="P728" s="8">
        <v>1677.13</v>
      </c>
      <c r="Q728" s="8">
        <v>16771.29</v>
      </c>
      <c r="R728" s="8">
        <v>16226.94</v>
      </c>
    </row>
    <row r="729">
      <c r="A729" s="6" t="s">
        <v>45</v>
      </c>
      <c r="B729" s="6" t="s">
        <v>154</v>
      </c>
      <c r="C729" s="6"/>
      <c r="D729" s="6" t="s">
        <v>27</v>
      </c>
      <c r="E729" s="7">
        <v>8.0</v>
      </c>
      <c r="F729" s="8">
        <v>166472.5</v>
      </c>
      <c r="G729" s="8">
        <v>20809.06</v>
      </c>
      <c r="H729" s="8">
        <v>2259.62</v>
      </c>
      <c r="I729" s="8">
        <v>282.45</v>
      </c>
      <c r="J729" s="8">
        <v>71.25</v>
      </c>
      <c r="K729" s="9">
        <v>0.2062</v>
      </c>
      <c r="L729" s="7">
        <v>0.25</v>
      </c>
      <c r="M729" s="9">
        <v>0.0</v>
      </c>
      <c r="N729" s="9">
        <v>0.0</v>
      </c>
      <c r="O729" s="7">
        <v>0.0</v>
      </c>
      <c r="P729" s="8">
        <v>978.2</v>
      </c>
      <c r="Q729" s="8">
        <v>7825.62</v>
      </c>
      <c r="R729" s="8">
        <v>3063.67</v>
      </c>
    </row>
    <row r="730">
      <c r="A730" s="6" t="s">
        <v>56</v>
      </c>
      <c r="B730" s="6" t="s">
        <v>154</v>
      </c>
      <c r="C730" s="6"/>
      <c r="D730" s="6" t="s">
        <v>27</v>
      </c>
      <c r="E730" s="7">
        <v>2.0</v>
      </c>
      <c r="F730" s="8">
        <v>60010.0</v>
      </c>
      <c r="G730" s="8">
        <v>30005.0</v>
      </c>
      <c r="H730" s="8">
        <v>1074.24</v>
      </c>
      <c r="I730" s="8">
        <v>537.12</v>
      </c>
      <c r="J730" s="8">
        <v>72.0</v>
      </c>
      <c r="K730" s="9">
        <v>0.2099</v>
      </c>
      <c r="L730" s="7">
        <v>0.5</v>
      </c>
      <c r="M730" s="9">
        <v>0.0</v>
      </c>
      <c r="N730" s="9">
        <v>0.0</v>
      </c>
      <c r="O730" s="7">
        <v>0.0</v>
      </c>
      <c r="P730" s="8">
        <v>4173.12</v>
      </c>
      <c r="Q730" s="8">
        <v>8346.24</v>
      </c>
      <c r="R730" s="8">
        <v>1390.0</v>
      </c>
    </row>
    <row r="731">
      <c r="A731" s="6" t="s">
        <v>28</v>
      </c>
      <c r="B731" s="6" t="s">
        <v>154</v>
      </c>
      <c r="C731" s="6"/>
      <c r="D731" s="6" t="s">
        <v>27</v>
      </c>
      <c r="E731" s="7">
        <v>2.0</v>
      </c>
      <c r="F731" s="8">
        <v>45769.0</v>
      </c>
      <c r="G731" s="8">
        <v>22884.5</v>
      </c>
      <c r="H731" s="8">
        <v>471.73</v>
      </c>
      <c r="I731" s="8">
        <v>235.87</v>
      </c>
      <c r="J731" s="8">
        <v>72.0</v>
      </c>
      <c r="K731" s="9">
        <v>0.2099</v>
      </c>
      <c r="L731" s="7">
        <v>10.5</v>
      </c>
      <c r="M731" s="9">
        <v>0.0</v>
      </c>
      <c r="N731" s="9">
        <v>0.0</v>
      </c>
      <c r="O731" s="7">
        <v>0.0</v>
      </c>
      <c r="P731" s="8">
        <v>1857.87</v>
      </c>
      <c r="Q731" s="8">
        <v>3715.73</v>
      </c>
      <c r="R731" s="8">
        <v>7.0</v>
      </c>
    </row>
    <row r="732">
      <c r="A732" s="6" t="s">
        <v>34</v>
      </c>
      <c r="B732" s="6" t="s">
        <v>154</v>
      </c>
      <c r="C732" s="6"/>
      <c r="D732" s="6" t="s">
        <v>20</v>
      </c>
      <c r="E732" s="7">
        <v>1.0</v>
      </c>
      <c r="F732" s="8">
        <v>8626.0</v>
      </c>
      <c r="G732" s="8">
        <v>8626.0</v>
      </c>
      <c r="H732" s="8">
        <v>0.0</v>
      </c>
      <c r="I732" s="8">
        <v>0.0</v>
      </c>
      <c r="J732" s="8">
        <v>42.0</v>
      </c>
      <c r="K732" s="9">
        <v>0.22</v>
      </c>
      <c r="L732" s="7">
        <v>0.0</v>
      </c>
      <c r="M732" s="9">
        <v>0.0</v>
      </c>
      <c r="N732" s="9">
        <v>0.0</v>
      </c>
      <c r="O732" s="7">
        <v>0.0</v>
      </c>
      <c r="P732" s="8">
        <v>0.0</v>
      </c>
      <c r="Q732" s="8">
        <v>0.0</v>
      </c>
      <c r="R732" s="8">
        <v>50839.24</v>
      </c>
    </row>
    <row r="733">
      <c r="A733" s="6" t="s">
        <v>53</v>
      </c>
      <c r="B733" s="6" t="s">
        <v>155</v>
      </c>
      <c r="C733" s="6"/>
      <c r="D733" s="6" t="s">
        <v>49</v>
      </c>
      <c r="E733" s="7">
        <v>18.0</v>
      </c>
      <c r="F733" s="8">
        <v>398638.16</v>
      </c>
      <c r="G733" s="8">
        <v>22146.56</v>
      </c>
      <c r="H733" s="8">
        <v>6352.64</v>
      </c>
      <c r="I733" s="8">
        <v>352.92</v>
      </c>
      <c r="J733" s="8">
        <v>88.39</v>
      </c>
      <c r="K733" s="9">
        <v>0.0399</v>
      </c>
      <c r="L733" s="7">
        <v>3.99</v>
      </c>
      <c r="M733" s="9">
        <v>0.001</v>
      </c>
      <c r="N733" s="9">
        <v>0.001</v>
      </c>
      <c r="O733" s="7">
        <v>0.0</v>
      </c>
      <c r="P733" s="8">
        <v>2336.81</v>
      </c>
      <c r="Q733" s="8">
        <v>42062.64</v>
      </c>
      <c r="R733" s="8">
        <v>1133.0</v>
      </c>
    </row>
    <row r="734">
      <c r="A734" s="6" t="s">
        <v>18</v>
      </c>
      <c r="B734" s="6" t="s">
        <v>156</v>
      </c>
      <c r="C734" s="6"/>
      <c r="D734" s="6" t="s">
        <v>20</v>
      </c>
      <c r="E734" s="7">
        <v>3.0</v>
      </c>
      <c r="F734" s="8">
        <v>102496.25</v>
      </c>
      <c r="G734" s="8">
        <v>34165.42</v>
      </c>
      <c r="H734" s="8">
        <v>1271.19</v>
      </c>
      <c r="I734" s="8">
        <v>423.73</v>
      </c>
      <c r="J734" s="8">
        <v>66.0</v>
      </c>
      <c r="K734" s="9">
        <v>0.0361</v>
      </c>
      <c r="L734" s="7">
        <v>3.61</v>
      </c>
      <c r="M734" s="9">
        <v>0.0</v>
      </c>
      <c r="N734" s="9">
        <v>0.0</v>
      </c>
      <c r="O734" s="7">
        <v>0.0</v>
      </c>
      <c r="P734" s="8">
        <v>1313.73</v>
      </c>
      <c r="Q734" s="8">
        <v>3941.19</v>
      </c>
      <c r="R734" s="8">
        <v>46896.66</v>
      </c>
    </row>
    <row r="735">
      <c r="A735" s="6" t="s">
        <v>40</v>
      </c>
      <c r="B735" s="6" t="s">
        <v>156</v>
      </c>
      <c r="C735" s="6"/>
      <c r="D735" s="6" t="s">
        <v>20</v>
      </c>
      <c r="E735" s="7">
        <v>1.0</v>
      </c>
      <c r="F735" s="8">
        <v>47414.92</v>
      </c>
      <c r="G735" s="8">
        <v>47414.92</v>
      </c>
      <c r="H735" s="8">
        <v>0.0</v>
      </c>
      <c r="I735" s="8">
        <v>0.0</v>
      </c>
      <c r="J735" s="8">
        <v>72.0</v>
      </c>
      <c r="K735" s="9">
        <v>0.0245</v>
      </c>
      <c r="L735" s="7">
        <v>2.45</v>
      </c>
      <c r="M735" s="9">
        <v>0.0</v>
      </c>
      <c r="N735" s="9">
        <v>0.0</v>
      </c>
      <c r="O735" s="7">
        <v>0.0</v>
      </c>
      <c r="P735" s="8">
        <v>7.0</v>
      </c>
      <c r="Q735" s="8">
        <v>7.0</v>
      </c>
      <c r="R735" s="8">
        <v>1497035.48</v>
      </c>
    </row>
    <row r="736">
      <c r="A736" s="6" t="s">
        <v>58</v>
      </c>
      <c r="B736" s="6" t="s">
        <v>156</v>
      </c>
      <c r="C736" s="6"/>
      <c r="D736" s="6" t="s">
        <v>20</v>
      </c>
      <c r="E736" s="7">
        <v>1.0</v>
      </c>
      <c r="F736" s="8">
        <v>44680.8</v>
      </c>
      <c r="G736" s="8">
        <v>44680.8</v>
      </c>
      <c r="H736" s="8">
        <v>450.0</v>
      </c>
      <c r="I736" s="8">
        <v>450.0</v>
      </c>
      <c r="J736" s="8">
        <v>72.0</v>
      </c>
      <c r="K736" s="9">
        <v>0.042</v>
      </c>
      <c r="L736" s="7">
        <v>0.0</v>
      </c>
      <c r="M736" s="9">
        <v>0.0</v>
      </c>
      <c r="N736" s="9">
        <v>0.0</v>
      </c>
      <c r="O736" s="7">
        <v>0.0</v>
      </c>
      <c r="P736" s="8">
        <v>1554.5</v>
      </c>
      <c r="Q736" s="8">
        <v>1554.5</v>
      </c>
      <c r="R736" s="8">
        <v>11486.48</v>
      </c>
    </row>
    <row r="737">
      <c r="A737" s="6" t="s">
        <v>24</v>
      </c>
      <c r="B737" s="6" t="s">
        <v>156</v>
      </c>
      <c r="C737" s="6"/>
      <c r="D737" s="6" t="s">
        <v>20</v>
      </c>
      <c r="E737" s="7">
        <v>1.0</v>
      </c>
      <c r="F737" s="8">
        <v>27648.4</v>
      </c>
      <c r="G737" s="8">
        <v>27648.4</v>
      </c>
      <c r="H737" s="8">
        <v>0.0</v>
      </c>
      <c r="I737" s="8">
        <v>0.0</v>
      </c>
      <c r="J737" s="8">
        <v>72.0</v>
      </c>
      <c r="K737" s="9">
        <v>0.0295</v>
      </c>
      <c r="L737" s="7">
        <v>0.0</v>
      </c>
      <c r="M737" s="9">
        <v>0.0</v>
      </c>
      <c r="N737" s="9">
        <v>0.0</v>
      </c>
      <c r="O737" s="7">
        <v>0.0</v>
      </c>
      <c r="P737" s="8">
        <v>1658.5</v>
      </c>
      <c r="Q737" s="8">
        <v>1658.5</v>
      </c>
      <c r="R737" s="8">
        <v>136292.73</v>
      </c>
    </row>
    <row r="738">
      <c r="A738" s="6" t="s">
        <v>24</v>
      </c>
      <c r="B738" s="6" t="s">
        <v>156</v>
      </c>
      <c r="C738" s="6"/>
      <c r="D738" s="6" t="s">
        <v>20</v>
      </c>
      <c r="E738" s="7">
        <v>1.0</v>
      </c>
      <c r="F738" s="8">
        <v>20681.28</v>
      </c>
      <c r="G738" s="8">
        <v>20681.28</v>
      </c>
      <c r="H738" s="8">
        <v>0.0</v>
      </c>
      <c r="I738" s="8">
        <v>0.0</v>
      </c>
      <c r="J738" s="8">
        <v>60.0</v>
      </c>
      <c r="K738" s="9">
        <v>0.0219</v>
      </c>
      <c r="L738" s="7">
        <v>0.0</v>
      </c>
      <c r="M738" s="9">
        <v>0.0</v>
      </c>
      <c r="N738" s="9">
        <v>0.0</v>
      </c>
      <c r="O738" s="7">
        <v>0.0</v>
      </c>
      <c r="P738" s="8">
        <v>902.5</v>
      </c>
      <c r="Q738" s="8">
        <v>902.5</v>
      </c>
      <c r="R738" s="8">
        <v>79965.32</v>
      </c>
    </row>
    <row r="739">
      <c r="A739" s="6" t="s">
        <v>46</v>
      </c>
      <c r="B739" s="6" t="s">
        <v>157</v>
      </c>
      <c r="C739" s="6"/>
      <c r="D739" s="6" t="s">
        <v>31</v>
      </c>
      <c r="E739" s="7">
        <v>2.0</v>
      </c>
      <c r="F739" s="8">
        <v>63508.05</v>
      </c>
      <c r="G739" s="8">
        <v>21169.35</v>
      </c>
      <c r="H739" s="8">
        <v>5483.52</v>
      </c>
      <c r="I739" s="8">
        <v>2741.76</v>
      </c>
      <c r="J739" s="8">
        <v>48.33</v>
      </c>
      <c r="K739" s="9">
        <v>0.0719</v>
      </c>
      <c r="L739" s="7">
        <v>2.5</v>
      </c>
      <c r="M739" s="9">
        <v>0.0</v>
      </c>
      <c r="N739" s="9">
        <v>0.0</v>
      </c>
      <c r="O739" s="7">
        <v>1.0</v>
      </c>
      <c r="P739" s="8">
        <v>2194.84</v>
      </c>
      <c r="Q739" s="8">
        <v>6584.52</v>
      </c>
      <c r="R739" s="8">
        <v>41116.52</v>
      </c>
    </row>
    <row r="740">
      <c r="A740" s="6" t="s">
        <v>41</v>
      </c>
      <c r="B740" s="6" t="s">
        <v>158</v>
      </c>
      <c r="C740" s="6"/>
      <c r="D740" s="6" t="s">
        <v>20</v>
      </c>
      <c r="E740" s="7">
        <v>500.0</v>
      </c>
      <c r="F740" s="8">
        <v>2.007324287E7</v>
      </c>
      <c r="G740" s="8">
        <v>38380.96</v>
      </c>
      <c r="H740" s="8">
        <v>801751.18</v>
      </c>
      <c r="I740" s="8">
        <v>1603.5</v>
      </c>
      <c r="J740" s="8">
        <v>72.46</v>
      </c>
      <c r="K740" s="9">
        <v>0.0518</v>
      </c>
      <c r="L740" s="7">
        <v>1.76</v>
      </c>
      <c r="M740" s="9">
        <v>0.017</v>
      </c>
      <c r="N740" s="9">
        <v>0.014</v>
      </c>
      <c r="O740" s="7">
        <v>23.0</v>
      </c>
      <c r="P740" s="8">
        <v>2525.82</v>
      </c>
      <c r="Q740" s="8">
        <v>1321006.28</v>
      </c>
      <c r="R740" s="8">
        <v>8920.85</v>
      </c>
    </row>
    <row r="741">
      <c r="A741" s="6" t="s">
        <v>47</v>
      </c>
      <c r="B741" s="6" t="s">
        <v>158</v>
      </c>
      <c r="C741" s="6"/>
      <c r="D741" s="6" t="s">
        <v>20</v>
      </c>
      <c r="E741" s="7">
        <v>96.0</v>
      </c>
      <c r="F741" s="8">
        <v>3123886.3</v>
      </c>
      <c r="G741" s="8">
        <v>28659.51</v>
      </c>
      <c r="H741" s="8">
        <v>146112.31</v>
      </c>
      <c r="I741" s="8">
        <v>1522.0</v>
      </c>
      <c r="J741" s="8">
        <v>64.61</v>
      </c>
      <c r="K741" s="9">
        <v>0.0562</v>
      </c>
      <c r="L741" s="7">
        <v>1.62</v>
      </c>
      <c r="M741" s="9">
        <v>0.003</v>
      </c>
      <c r="N741" s="9">
        <v>0.003</v>
      </c>
      <c r="O741" s="7">
        <v>13.0</v>
      </c>
      <c r="P741" s="8">
        <v>2505.23</v>
      </c>
      <c r="Q741" s="8">
        <v>273069.71</v>
      </c>
      <c r="R741" s="8">
        <v>8350.0</v>
      </c>
    </row>
    <row r="742">
      <c r="A742" s="6" t="s">
        <v>60</v>
      </c>
      <c r="B742" s="6" t="s">
        <v>158</v>
      </c>
      <c r="C742" s="6"/>
      <c r="D742" s="6" t="s">
        <v>20</v>
      </c>
      <c r="E742" s="7">
        <v>70.0</v>
      </c>
      <c r="F742" s="8">
        <v>2135466.72</v>
      </c>
      <c r="G742" s="8">
        <v>28098.25</v>
      </c>
      <c r="H742" s="8">
        <v>50880.01</v>
      </c>
      <c r="I742" s="8">
        <v>726.86</v>
      </c>
      <c r="J742" s="8">
        <v>68.25</v>
      </c>
      <c r="K742" s="9">
        <v>0.0447</v>
      </c>
      <c r="L742" s="7">
        <v>1.44</v>
      </c>
      <c r="M742" s="9">
        <v>0.002</v>
      </c>
      <c r="N742" s="9">
        <v>0.002</v>
      </c>
      <c r="O742" s="7">
        <v>6.0</v>
      </c>
      <c r="P742" s="8">
        <v>1375.87</v>
      </c>
      <c r="Q742" s="8">
        <v>104565.8</v>
      </c>
      <c r="R742" s="8">
        <v>68975.26</v>
      </c>
    </row>
    <row r="743">
      <c r="A743" s="6" t="s">
        <v>46</v>
      </c>
      <c r="B743" s="6" t="s">
        <v>158</v>
      </c>
      <c r="C743" s="6"/>
      <c r="D743" s="6" t="s">
        <v>31</v>
      </c>
      <c r="E743" s="7">
        <v>1.0</v>
      </c>
      <c r="F743" s="8">
        <v>27100.0</v>
      </c>
      <c r="G743" s="8">
        <v>27100.0</v>
      </c>
      <c r="H743" s="8">
        <v>1817.55</v>
      </c>
      <c r="I743" s="8">
        <v>1817.55</v>
      </c>
      <c r="J743" s="8">
        <v>75.0</v>
      </c>
      <c r="K743" s="9">
        <v>0.1169</v>
      </c>
      <c r="L743" s="7">
        <v>2.5</v>
      </c>
      <c r="M743" s="9">
        <v>0.0</v>
      </c>
      <c r="N743" s="9">
        <v>0.0</v>
      </c>
      <c r="O743" s="7">
        <v>0.0</v>
      </c>
      <c r="P743" s="8">
        <v>1817.55</v>
      </c>
      <c r="Q743" s="8">
        <v>1817.55</v>
      </c>
      <c r="R743" s="8">
        <v>7151.01</v>
      </c>
    </row>
    <row r="744">
      <c r="A744" s="6" t="s">
        <v>50</v>
      </c>
      <c r="B744" s="6" t="s">
        <v>159</v>
      </c>
      <c r="C744" s="6"/>
      <c r="D744" s="6" t="s">
        <v>20</v>
      </c>
      <c r="E744" s="7">
        <v>56.0</v>
      </c>
      <c r="F744" s="8">
        <v>1681188.71</v>
      </c>
      <c r="G744" s="8">
        <v>27560.47</v>
      </c>
      <c r="H744" s="8">
        <v>82627.06</v>
      </c>
      <c r="I744" s="8">
        <v>1475.48</v>
      </c>
      <c r="J744" s="8">
        <v>67.07</v>
      </c>
      <c r="K744" s="9">
        <v>0.0658</v>
      </c>
      <c r="L744" s="7">
        <v>1.92</v>
      </c>
      <c r="M744" s="9">
        <v>0.002</v>
      </c>
      <c r="N744" s="9">
        <v>0.002</v>
      </c>
      <c r="O744" s="7">
        <v>5.0</v>
      </c>
      <c r="P744" s="8">
        <v>2353.92</v>
      </c>
      <c r="Q744" s="8">
        <v>143589.06</v>
      </c>
      <c r="R744" s="8">
        <v>9209.7</v>
      </c>
    </row>
    <row r="745">
      <c r="A745" s="6" t="s">
        <v>35</v>
      </c>
      <c r="B745" s="6" t="s">
        <v>159</v>
      </c>
      <c r="C745" s="6"/>
      <c r="D745" s="6" t="s">
        <v>31</v>
      </c>
      <c r="E745" s="7">
        <v>37.0</v>
      </c>
      <c r="F745" s="8">
        <v>1145809.58</v>
      </c>
      <c r="G745" s="8">
        <v>30152.88</v>
      </c>
      <c r="H745" s="8">
        <v>60241.39</v>
      </c>
      <c r="I745" s="8">
        <v>1628.15</v>
      </c>
      <c r="J745" s="8">
        <v>72.11</v>
      </c>
      <c r="K745" s="9">
        <v>0.0841</v>
      </c>
      <c r="L745" s="7">
        <v>2.2</v>
      </c>
      <c r="M745" s="9">
        <v>0.001</v>
      </c>
      <c r="N745" s="9">
        <v>0.001</v>
      </c>
      <c r="O745" s="7">
        <v>1.0</v>
      </c>
      <c r="P745" s="8">
        <v>2240.54</v>
      </c>
      <c r="Q745" s="8">
        <v>85140.49</v>
      </c>
      <c r="R745" s="8">
        <v>23010.39</v>
      </c>
    </row>
    <row r="746">
      <c r="A746" s="6" t="s">
        <v>37</v>
      </c>
      <c r="B746" s="6" t="s">
        <v>159</v>
      </c>
      <c r="C746" s="6"/>
      <c r="D746" s="6" t="s">
        <v>31</v>
      </c>
      <c r="E746" s="7">
        <v>23.0</v>
      </c>
      <c r="F746" s="8">
        <v>658703.52</v>
      </c>
      <c r="G746" s="8">
        <v>26348.14</v>
      </c>
      <c r="H746" s="8">
        <v>38317.27</v>
      </c>
      <c r="I746" s="8">
        <v>1665.97</v>
      </c>
      <c r="J746" s="8">
        <v>67.04</v>
      </c>
      <c r="K746" s="9">
        <v>0.0807</v>
      </c>
      <c r="L746" s="7">
        <v>2.11</v>
      </c>
      <c r="M746" s="9">
        <v>0.001</v>
      </c>
      <c r="N746" s="9">
        <v>0.001</v>
      </c>
      <c r="O746" s="7">
        <v>2.0</v>
      </c>
      <c r="P746" s="8">
        <v>2043.97</v>
      </c>
      <c r="Q746" s="8">
        <v>51099.2</v>
      </c>
      <c r="R746" s="8">
        <v>25611.0</v>
      </c>
    </row>
    <row r="747">
      <c r="A747" s="6" t="s">
        <v>39</v>
      </c>
      <c r="B747" s="6" t="s">
        <v>159</v>
      </c>
      <c r="C747" s="6"/>
      <c r="D747" s="6" t="s">
        <v>20</v>
      </c>
      <c r="E747" s="7">
        <v>5.0</v>
      </c>
      <c r="F747" s="8">
        <v>202893.25</v>
      </c>
      <c r="G747" s="8">
        <v>16907.77</v>
      </c>
      <c r="H747" s="8">
        <v>10354.82</v>
      </c>
      <c r="I747" s="8">
        <v>2070.96</v>
      </c>
      <c r="J747" s="8">
        <v>31.58</v>
      </c>
      <c r="K747" s="9">
        <v>0.0761</v>
      </c>
      <c r="L747" s="7">
        <v>1.66</v>
      </c>
      <c r="M747" s="9">
        <v>0.0</v>
      </c>
      <c r="N747" s="9">
        <v>0.0</v>
      </c>
      <c r="O747" s="7">
        <v>7.0</v>
      </c>
      <c r="P747" s="8">
        <v>1329.82</v>
      </c>
      <c r="Q747" s="8">
        <v>15957.82</v>
      </c>
      <c r="R747" s="8">
        <v>137802.01</v>
      </c>
    </row>
    <row r="748">
      <c r="A748" s="6" t="s">
        <v>41</v>
      </c>
      <c r="B748" s="6" t="s">
        <v>159</v>
      </c>
      <c r="C748" s="6"/>
      <c r="D748" s="6" t="s">
        <v>20</v>
      </c>
      <c r="E748" s="7">
        <v>4.0</v>
      </c>
      <c r="F748" s="8">
        <v>198486.42</v>
      </c>
      <c r="G748" s="8">
        <v>39697.28</v>
      </c>
      <c r="H748" s="8">
        <v>3416.93</v>
      </c>
      <c r="I748" s="8">
        <v>854.23</v>
      </c>
      <c r="J748" s="8">
        <v>63.2</v>
      </c>
      <c r="K748" s="9">
        <v>0.051</v>
      </c>
      <c r="L748" s="7">
        <v>1.38</v>
      </c>
      <c r="M748" s="9">
        <v>0.0</v>
      </c>
      <c r="N748" s="9">
        <v>0.0</v>
      </c>
      <c r="O748" s="7">
        <v>1.0</v>
      </c>
      <c r="P748" s="8">
        <v>1503.79</v>
      </c>
      <c r="Q748" s="8">
        <v>7518.93</v>
      </c>
      <c r="R748" s="8">
        <v>8408.0</v>
      </c>
    </row>
    <row r="749">
      <c r="A749" s="6" t="s">
        <v>40</v>
      </c>
      <c r="B749" s="6" t="s">
        <v>159</v>
      </c>
      <c r="C749" s="6"/>
      <c r="D749" s="6" t="s">
        <v>20</v>
      </c>
      <c r="E749" s="7">
        <v>1.0</v>
      </c>
      <c r="F749" s="8">
        <v>70660.43</v>
      </c>
      <c r="G749" s="8">
        <v>70660.43</v>
      </c>
      <c r="H749" s="8">
        <v>0.0</v>
      </c>
      <c r="I749" s="8">
        <v>0.0</v>
      </c>
      <c r="J749" s="8">
        <v>2.0</v>
      </c>
      <c r="K749" s="9">
        <v>0.08</v>
      </c>
      <c r="L749" s="7">
        <v>8.0</v>
      </c>
      <c r="M749" s="9">
        <v>0.0</v>
      </c>
      <c r="N749" s="9">
        <v>0.0</v>
      </c>
      <c r="O749" s="7">
        <v>0.0</v>
      </c>
      <c r="P749" s="8">
        <v>0.0</v>
      </c>
      <c r="Q749" s="8">
        <v>0.0</v>
      </c>
      <c r="R749" s="8">
        <v>35499.76</v>
      </c>
    </row>
    <row r="750">
      <c r="A750" s="6" t="s">
        <v>55</v>
      </c>
      <c r="B750" s="6" t="s">
        <v>159</v>
      </c>
      <c r="C750" s="6"/>
      <c r="D750" s="6" t="s">
        <v>33</v>
      </c>
      <c r="E750" s="7">
        <v>2.0</v>
      </c>
      <c r="F750" s="8">
        <v>63889.39</v>
      </c>
      <c r="G750" s="8">
        <v>31944.7</v>
      </c>
      <c r="H750" s="8">
        <v>1481.4</v>
      </c>
      <c r="I750" s="8">
        <v>740.7</v>
      </c>
      <c r="J750" s="8">
        <v>75.0</v>
      </c>
      <c r="K750" s="9">
        <v>0.0499</v>
      </c>
      <c r="L750" s="7">
        <v>0.9</v>
      </c>
      <c r="M750" s="9">
        <v>0.0</v>
      </c>
      <c r="N750" s="9">
        <v>0.0</v>
      </c>
      <c r="O750" s="7">
        <v>0.0</v>
      </c>
      <c r="P750" s="8">
        <v>1474.21</v>
      </c>
      <c r="Q750" s="8">
        <v>2948.41</v>
      </c>
      <c r="R750" s="8">
        <v>2777.84</v>
      </c>
    </row>
    <row r="751">
      <c r="A751" s="6" t="s">
        <v>37</v>
      </c>
      <c r="B751" s="6" t="s">
        <v>160</v>
      </c>
      <c r="C751" s="6"/>
      <c r="D751" s="6" t="s">
        <v>31</v>
      </c>
      <c r="E751" s="7">
        <v>87.0</v>
      </c>
      <c r="F751" s="8">
        <v>2518161.59</v>
      </c>
      <c r="G751" s="8">
        <v>28944.39</v>
      </c>
      <c r="H751" s="8">
        <v>30383.42</v>
      </c>
      <c r="I751" s="8">
        <v>349.23</v>
      </c>
      <c r="J751" s="8">
        <v>72.66</v>
      </c>
      <c r="K751" s="9">
        <v>0.1447</v>
      </c>
      <c r="L751" s="7">
        <v>2.96</v>
      </c>
      <c r="M751" s="9">
        <v>0.003</v>
      </c>
      <c r="N751" s="9">
        <v>0.003</v>
      </c>
      <c r="O751" s="7">
        <v>0.0</v>
      </c>
      <c r="P751" s="8">
        <v>1728.91</v>
      </c>
      <c r="Q751" s="8">
        <v>150415.13</v>
      </c>
      <c r="R751" s="8">
        <v>136794.93</v>
      </c>
    </row>
    <row r="752">
      <c r="A752" s="6" t="s">
        <v>35</v>
      </c>
      <c r="B752" s="6" t="s">
        <v>160</v>
      </c>
      <c r="C752" s="6"/>
      <c r="D752" s="6" t="s">
        <v>31</v>
      </c>
      <c r="E752" s="7">
        <v>56.0</v>
      </c>
      <c r="F752" s="8">
        <v>1659418.55</v>
      </c>
      <c r="G752" s="8">
        <v>29632.47</v>
      </c>
      <c r="H752" s="8">
        <v>11959.66</v>
      </c>
      <c r="I752" s="8">
        <v>213.57</v>
      </c>
      <c r="J752" s="8">
        <v>71.89</v>
      </c>
      <c r="K752" s="9">
        <v>0.154</v>
      </c>
      <c r="L752" s="7">
        <v>0.44</v>
      </c>
      <c r="M752" s="9">
        <v>0.002</v>
      </c>
      <c r="N752" s="9">
        <v>0.002</v>
      </c>
      <c r="O752" s="7">
        <v>0.0</v>
      </c>
      <c r="P752" s="8">
        <v>1741.72</v>
      </c>
      <c r="Q752" s="8">
        <v>97536.41</v>
      </c>
      <c r="R752" s="8">
        <v>5235.12</v>
      </c>
    </row>
    <row r="753">
      <c r="A753" s="6" t="s">
        <v>43</v>
      </c>
      <c r="B753" s="6" t="s">
        <v>160</v>
      </c>
      <c r="C753" s="6"/>
      <c r="D753" s="6" t="s">
        <v>27</v>
      </c>
      <c r="E753" s="7">
        <v>52.0</v>
      </c>
      <c r="F753" s="8">
        <v>1361239.22</v>
      </c>
      <c r="G753" s="8">
        <v>26177.68</v>
      </c>
      <c r="H753" s="8">
        <v>13847.73</v>
      </c>
      <c r="I753" s="8">
        <v>266.3</v>
      </c>
      <c r="J753" s="8">
        <v>72.06</v>
      </c>
      <c r="K753" s="9">
        <v>0.1387</v>
      </c>
      <c r="L753" s="7">
        <v>8.56</v>
      </c>
      <c r="M753" s="9">
        <v>0.002</v>
      </c>
      <c r="N753" s="9">
        <v>0.002</v>
      </c>
      <c r="O753" s="7">
        <v>0.0</v>
      </c>
      <c r="P753" s="8">
        <v>2621.01</v>
      </c>
      <c r="Q753" s="8">
        <v>136292.73</v>
      </c>
      <c r="R753" s="8">
        <v>339.5</v>
      </c>
    </row>
    <row r="754">
      <c r="A754" s="6" t="s">
        <v>46</v>
      </c>
      <c r="B754" s="6" t="s">
        <v>160</v>
      </c>
      <c r="C754" s="6"/>
      <c r="D754" s="6" t="s">
        <v>31</v>
      </c>
      <c r="E754" s="7">
        <v>53.0</v>
      </c>
      <c r="F754" s="8">
        <v>1311164.52</v>
      </c>
      <c r="G754" s="8">
        <v>24738.95</v>
      </c>
      <c r="H754" s="8">
        <v>10702.32</v>
      </c>
      <c r="I754" s="8">
        <v>201.93</v>
      </c>
      <c r="J754" s="8">
        <v>71.66</v>
      </c>
      <c r="K754" s="9">
        <v>0.1563</v>
      </c>
      <c r="L754" s="7">
        <v>3.22</v>
      </c>
      <c r="M754" s="9">
        <v>0.002</v>
      </c>
      <c r="N754" s="9">
        <v>0.002</v>
      </c>
      <c r="O754" s="7">
        <v>0.0</v>
      </c>
      <c r="P754" s="8">
        <v>1508.78</v>
      </c>
      <c r="Q754" s="8">
        <v>79965.32</v>
      </c>
      <c r="R754" s="8">
        <v>19023.75</v>
      </c>
    </row>
    <row r="755">
      <c r="A755" s="6" t="s">
        <v>51</v>
      </c>
      <c r="B755" s="6" t="s">
        <v>160</v>
      </c>
      <c r="C755" s="6"/>
      <c r="D755" s="6" t="s">
        <v>31</v>
      </c>
      <c r="E755" s="7">
        <v>41.0</v>
      </c>
      <c r="F755" s="8">
        <v>1201095.39</v>
      </c>
      <c r="G755" s="8">
        <v>29295.01</v>
      </c>
      <c r="H755" s="8">
        <v>12718.6</v>
      </c>
      <c r="I755" s="8">
        <v>310.21</v>
      </c>
      <c r="J755" s="8">
        <v>73.39</v>
      </c>
      <c r="K755" s="9">
        <v>0.1497</v>
      </c>
      <c r="L755" s="7">
        <v>2.62</v>
      </c>
      <c r="M755" s="9">
        <v>0.001</v>
      </c>
      <c r="N755" s="9">
        <v>0.001</v>
      </c>
      <c r="O755" s="7">
        <v>0.0</v>
      </c>
      <c r="P755" s="8">
        <v>1918.97</v>
      </c>
      <c r="Q755" s="8">
        <v>78677.6</v>
      </c>
      <c r="R755" s="8">
        <v>2879.16</v>
      </c>
    </row>
    <row r="756">
      <c r="A756" s="6" t="s">
        <v>45</v>
      </c>
      <c r="B756" s="6" t="s">
        <v>160</v>
      </c>
      <c r="C756" s="6"/>
      <c r="D756" s="6" t="s">
        <v>27</v>
      </c>
      <c r="E756" s="7">
        <v>38.0</v>
      </c>
      <c r="F756" s="8">
        <v>980173.52</v>
      </c>
      <c r="G756" s="8">
        <v>25794.04</v>
      </c>
      <c r="H756" s="8">
        <v>5720.99</v>
      </c>
      <c r="I756" s="8">
        <v>150.55</v>
      </c>
      <c r="J756" s="8">
        <v>72.87</v>
      </c>
      <c r="K756" s="9">
        <v>0.1621</v>
      </c>
      <c r="L756" s="7">
        <v>0.18</v>
      </c>
      <c r="M756" s="9">
        <v>0.001</v>
      </c>
      <c r="N756" s="9">
        <v>0.001</v>
      </c>
      <c r="O756" s="7">
        <v>0.0</v>
      </c>
      <c r="P756" s="8">
        <v>2240.76</v>
      </c>
      <c r="Q756" s="8">
        <v>85148.99</v>
      </c>
      <c r="R756" s="8">
        <v>23585.87</v>
      </c>
    </row>
    <row r="757">
      <c r="A757" s="6" t="s">
        <v>18</v>
      </c>
      <c r="B757" s="6" t="s">
        <v>160</v>
      </c>
      <c r="C757" s="6"/>
      <c r="D757" s="6" t="s">
        <v>20</v>
      </c>
      <c r="E757" s="7">
        <v>29.0</v>
      </c>
      <c r="F757" s="8">
        <v>829001.16</v>
      </c>
      <c r="G757" s="8">
        <v>28586.25</v>
      </c>
      <c r="H757" s="8">
        <v>6503.8</v>
      </c>
      <c r="I757" s="8">
        <v>224.27</v>
      </c>
      <c r="J757" s="8">
        <v>69.31</v>
      </c>
      <c r="K757" s="9">
        <v>0.1686</v>
      </c>
      <c r="L757" s="7">
        <v>1.92</v>
      </c>
      <c r="M757" s="9">
        <v>0.001</v>
      </c>
      <c r="N757" s="9">
        <v>0.001</v>
      </c>
      <c r="O757" s="7">
        <v>0.0</v>
      </c>
      <c r="P757" s="8">
        <v>2021.82</v>
      </c>
      <c r="Q757" s="8">
        <v>58632.8</v>
      </c>
      <c r="R757" s="8">
        <v>40802.56</v>
      </c>
    </row>
    <row r="758">
      <c r="A758" s="6" t="s">
        <v>25</v>
      </c>
      <c r="B758" s="6" t="s">
        <v>160</v>
      </c>
      <c r="C758" s="6"/>
      <c r="D758" s="6" t="s">
        <v>27</v>
      </c>
      <c r="E758" s="7">
        <v>28.0</v>
      </c>
      <c r="F758" s="8">
        <v>717849.37</v>
      </c>
      <c r="G758" s="8">
        <v>25637.48</v>
      </c>
      <c r="H758" s="8">
        <v>5846.04</v>
      </c>
      <c r="I758" s="8">
        <v>208.79</v>
      </c>
      <c r="J758" s="8">
        <v>70.93</v>
      </c>
      <c r="K758" s="9">
        <v>0.16</v>
      </c>
      <c r="L758" s="7">
        <v>2.23</v>
      </c>
      <c r="M758" s="9">
        <v>0.001</v>
      </c>
      <c r="N758" s="9">
        <v>0.001</v>
      </c>
      <c r="O758" s="7">
        <v>0.0</v>
      </c>
      <c r="P758" s="8">
        <v>2008.5</v>
      </c>
      <c r="Q758" s="8">
        <v>56238.04</v>
      </c>
      <c r="R758" s="8">
        <v>106110.1</v>
      </c>
    </row>
    <row r="759">
      <c r="A759" s="6" t="s">
        <v>57</v>
      </c>
      <c r="B759" s="6" t="s">
        <v>160</v>
      </c>
      <c r="C759" s="6"/>
      <c r="D759" s="6" t="s">
        <v>33</v>
      </c>
      <c r="E759" s="7">
        <v>16.0</v>
      </c>
      <c r="F759" s="8">
        <v>386836.09</v>
      </c>
      <c r="G759" s="8">
        <v>24177.26</v>
      </c>
      <c r="H759" s="8">
        <v>682.95</v>
      </c>
      <c r="I759" s="8">
        <v>42.68</v>
      </c>
      <c r="J759" s="8">
        <v>70.13</v>
      </c>
      <c r="K759" s="9">
        <v>0.1611</v>
      </c>
      <c r="L759" s="7">
        <v>5.3</v>
      </c>
      <c r="M759" s="9">
        <v>0.001</v>
      </c>
      <c r="N759" s="9">
        <v>0.001</v>
      </c>
      <c r="O759" s="7">
        <v>0.0</v>
      </c>
      <c r="P759" s="8">
        <v>1821.75</v>
      </c>
      <c r="Q759" s="8">
        <v>29147.95</v>
      </c>
      <c r="R759" s="8">
        <v>1755.0</v>
      </c>
    </row>
    <row r="760">
      <c r="A760" s="6" t="s">
        <v>40</v>
      </c>
      <c r="B760" s="6" t="s">
        <v>160</v>
      </c>
      <c r="C760" s="6"/>
      <c r="D760" s="6" t="s">
        <v>20</v>
      </c>
      <c r="E760" s="7">
        <v>10.0</v>
      </c>
      <c r="F760" s="8">
        <v>386482.58</v>
      </c>
      <c r="G760" s="8">
        <v>38648.26</v>
      </c>
      <c r="H760" s="8">
        <v>8240.37</v>
      </c>
      <c r="I760" s="8">
        <v>824.04</v>
      </c>
      <c r="J760" s="8">
        <v>72.6</v>
      </c>
      <c r="K760" s="9">
        <v>0.1325</v>
      </c>
      <c r="L760" s="7">
        <v>9.47</v>
      </c>
      <c r="M760" s="9">
        <v>0.0</v>
      </c>
      <c r="N760" s="9">
        <v>0.0</v>
      </c>
      <c r="O760" s="7">
        <v>0.0</v>
      </c>
      <c r="P760" s="8">
        <v>2099.84</v>
      </c>
      <c r="Q760" s="8">
        <v>20998.37</v>
      </c>
      <c r="R760" s="8">
        <v>1713.16</v>
      </c>
    </row>
    <row r="761">
      <c r="A761" s="6" t="s">
        <v>44</v>
      </c>
      <c r="B761" s="6" t="s">
        <v>160</v>
      </c>
      <c r="C761" s="6"/>
      <c r="D761" s="6" t="s">
        <v>20</v>
      </c>
      <c r="E761" s="7">
        <v>12.0</v>
      </c>
      <c r="F761" s="8">
        <v>334400.76</v>
      </c>
      <c r="G761" s="8">
        <v>27866.73</v>
      </c>
      <c r="H761" s="8">
        <v>2682.51</v>
      </c>
      <c r="I761" s="8">
        <v>223.54</v>
      </c>
      <c r="J761" s="8">
        <v>73.0</v>
      </c>
      <c r="K761" s="9">
        <v>0.1487</v>
      </c>
      <c r="L761" s="7">
        <v>5.73</v>
      </c>
      <c r="M761" s="9">
        <v>0.0</v>
      </c>
      <c r="N761" s="9">
        <v>0.0</v>
      </c>
      <c r="O761" s="7">
        <v>0.0</v>
      </c>
      <c r="P761" s="8">
        <v>2070.54</v>
      </c>
      <c r="Q761" s="8">
        <v>24846.51</v>
      </c>
      <c r="R761" s="8">
        <v>39259.18</v>
      </c>
    </row>
    <row r="762">
      <c r="A762" s="6" t="s">
        <v>56</v>
      </c>
      <c r="B762" s="6" t="s">
        <v>160</v>
      </c>
      <c r="C762" s="6"/>
      <c r="D762" s="6" t="s">
        <v>27</v>
      </c>
      <c r="E762" s="7">
        <v>13.0</v>
      </c>
      <c r="F762" s="8">
        <v>317289.44</v>
      </c>
      <c r="G762" s="8">
        <v>24406.88</v>
      </c>
      <c r="H762" s="8">
        <v>3262.16</v>
      </c>
      <c r="I762" s="8">
        <v>250.94</v>
      </c>
      <c r="J762" s="8">
        <v>73.62</v>
      </c>
      <c r="K762" s="9">
        <v>0.1684</v>
      </c>
      <c r="L762" s="7">
        <v>1.07</v>
      </c>
      <c r="M762" s="9">
        <v>0.0</v>
      </c>
      <c r="N762" s="9">
        <v>0.0</v>
      </c>
      <c r="O762" s="7">
        <v>0.0</v>
      </c>
      <c r="P762" s="8">
        <v>3214.39</v>
      </c>
      <c r="Q762" s="8">
        <v>41787.1</v>
      </c>
      <c r="R762" s="8">
        <v>314.0</v>
      </c>
    </row>
    <row r="763">
      <c r="A763" s="6" t="s">
        <v>28</v>
      </c>
      <c r="B763" s="6" t="s">
        <v>160</v>
      </c>
      <c r="C763" s="6"/>
      <c r="D763" s="6" t="s">
        <v>27</v>
      </c>
      <c r="E763" s="7">
        <v>12.0</v>
      </c>
      <c r="F763" s="8">
        <v>303037.56</v>
      </c>
      <c r="G763" s="8">
        <v>25253.13</v>
      </c>
      <c r="H763" s="8">
        <v>2232.76</v>
      </c>
      <c r="I763" s="8">
        <v>186.06</v>
      </c>
      <c r="J763" s="8">
        <v>70.0</v>
      </c>
      <c r="K763" s="9">
        <v>0.1645</v>
      </c>
      <c r="L763" s="7">
        <v>7.89</v>
      </c>
      <c r="M763" s="9">
        <v>0.0</v>
      </c>
      <c r="N763" s="9">
        <v>0.0</v>
      </c>
      <c r="O763" s="7">
        <v>0.0</v>
      </c>
      <c r="P763" s="8">
        <v>2055.23</v>
      </c>
      <c r="Q763" s="8">
        <v>24662.76</v>
      </c>
      <c r="R763" s="8">
        <v>4427.0</v>
      </c>
    </row>
    <row r="764">
      <c r="A764" s="6" t="s">
        <v>34</v>
      </c>
      <c r="B764" s="6" t="s">
        <v>160</v>
      </c>
      <c r="C764" s="6"/>
      <c r="D764" s="6" t="s">
        <v>20</v>
      </c>
      <c r="E764" s="7">
        <v>11.0</v>
      </c>
      <c r="F764" s="8">
        <v>274852.16</v>
      </c>
      <c r="G764" s="8">
        <v>24986.56</v>
      </c>
      <c r="H764" s="8">
        <v>2121.97</v>
      </c>
      <c r="I764" s="8">
        <v>192.91</v>
      </c>
      <c r="J764" s="8">
        <v>71.18</v>
      </c>
      <c r="K764" s="9">
        <v>0.1409</v>
      </c>
      <c r="L764" s="7">
        <v>0.27</v>
      </c>
      <c r="M764" s="9">
        <v>0.0</v>
      </c>
      <c r="N764" s="9">
        <v>0.0</v>
      </c>
      <c r="O764" s="7">
        <v>0.0</v>
      </c>
      <c r="P764" s="8">
        <v>2128.51</v>
      </c>
      <c r="Q764" s="8">
        <v>23413.57</v>
      </c>
      <c r="R764" s="8">
        <v>67743.19</v>
      </c>
    </row>
    <row r="765">
      <c r="A765" s="6" t="s">
        <v>42</v>
      </c>
      <c r="B765" s="6" t="s">
        <v>160</v>
      </c>
      <c r="C765" s="6"/>
      <c r="D765" s="6" t="s">
        <v>20</v>
      </c>
      <c r="E765" s="7">
        <v>10.0</v>
      </c>
      <c r="F765" s="8">
        <v>261768.5</v>
      </c>
      <c r="G765" s="8">
        <v>26176.85</v>
      </c>
      <c r="H765" s="8">
        <v>2057.38</v>
      </c>
      <c r="I765" s="8">
        <v>205.74</v>
      </c>
      <c r="J765" s="8">
        <v>70.2</v>
      </c>
      <c r="K765" s="9">
        <v>0.1605</v>
      </c>
      <c r="L765" s="7">
        <v>0.0</v>
      </c>
      <c r="M765" s="9">
        <v>0.0</v>
      </c>
      <c r="N765" s="9">
        <v>0.0</v>
      </c>
      <c r="O765" s="7">
        <v>0.0</v>
      </c>
      <c r="P765" s="8">
        <v>1376.44</v>
      </c>
      <c r="Q765" s="8">
        <v>13764.38</v>
      </c>
      <c r="R765" s="8">
        <v>22377.0</v>
      </c>
    </row>
    <row r="766">
      <c r="A766" s="6" t="s">
        <v>41</v>
      </c>
      <c r="B766" s="6" t="s">
        <v>160</v>
      </c>
      <c r="C766" s="6"/>
      <c r="D766" s="6" t="s">
        <v>20</v>
      </c>
      <c r="E766" s="7">
        <v>5.0</v>
      </c>
      <c r="F766" s="8">
        <v>181345.3</v>
      </c>
      <c r="G766" s="8">
        <v>36269.06</v>
      </c>
      <c r="H766" s="8">
        <v>630.5</v>
      </c>
      <c r="I766" s="8">
        <v>126.1</v>
      </c>
      <c r="J766" s="8">
        <v>73.8</v>
      </c>
      <c r="K766" s="9">
        <v>0.1415</v>
      </c>
      <c r="L766" s="7">
        <v>3.09</v>
      </c>
      <c r="M766" s="9">
        <v>0.0</v>
      </c>
      <c r="N766" s="9">
        <v>0.0</v>
      </c>
      <c r="O766" s="7">
        <v>0.0</v>
      </c>
      <c r="P766" s="8">
        <v>2009.3</v>
      </c>
      <c r="Q766" s="8">
        <v>10046.5</v>
      </c>
      <c r="R766" s="8">
        <v>59857.51</v>
      </c>
    </row>
    <row r="767">
      <c r="A767" s="6" t="s">
        <v>50</v>
      </c>
      <c r="B767" s="6" t="s">
        <v>160</v>
      </c>
      <c r="C767" s="6"/>
      <c r="D767" s="6" t="s">
        <v>20</v>
      </c>
      <c r="E767" s="7">
        <v>9.0</v>
      </c>
      <c r="F767" s="8">
        <v>178561.81</v>
      </c>
      <c r="G767" s="8">
        <v>19840.2</v>
      </c>
      <c r="H767" s="8">
        <v>1753.59</v>
      </c>
      <c r="I767" s="8">
        <v>194.84</v>
      </c>
      <c r="J767" s="8">
        <v>64.0</v>
      </c>
      <c r="K767" s="9">
        <v>0.1678</v>
      </c>
      <c r="L767" s="7">
        <v>0.0</v>
      </c>
      <c r="M767" s="9">
        <v>0.0</v>
      </c>
      <c r="N767" s="9">
        <v>0.0</v>
      </c>
      <c r="O767" s="7">
        <v>0.0</v>
      </c>
      <c r="P767" s="8">
        <v>2489.95</v>
      </c>
      <c r="Q767" s="8">
        <v>22409.59</v>
      </c>
      <c r="R767" s="8">
        <v>187.0</v>
      </c>
    </row>
    <row r="768">
      <c r="A768" s="6" t="s">
        <v>32</v>
      </c>
      <c r="B768" s="6" t="s">
        <v>160</v>
      </c>
      <c r="C768" s="6"/>
      <c r="D768" s="6" t="s">
        <v>33</v>
      </c>
      <c r="E768" s="7">
        <v>8.0</v>
      </c>
      <c r="F768" s="8">
        <v>175955.54</v>
      </c>
      <c r="G768" s="8">
        <v>21994.44</v>
      </c>
      <c r="H768" s="8">
        <v>1415.9</v>
      </c>
      <c r="I768" s="8">
        <v>176.99</v>
      </c>
      <c r="J768" s="8">
        <v>69.38</v>
      </c>
      <c r="K768" s="9">
        <v>0.1633</v>
      </c>
      <c r="L768" s="7">
        <v>14.64</v>
      </c>
      <c r="M768" s="9">
        <v>0.0</v>
      </c>
      <c r="N768" s="9">
        <v>0.0</v>
      </c>
      <c r="O768" s="7">
        <v>0.0</v>
      </c>
      <c r="P768" s="8">
        <v>1139.86</v>
      </c>
      <c r="Q768" s="8">
        <v>9118.9</v>
      </c>
      <c r="R768" s="8">
        <v>25517.5</v>
      </c>
    </row>
    <row r="769">
      <c r="A769" s="6" t="s">
        <v>38</v>
      </c>
      <c r="B769" s="6" t="s">
        <v>160</v>
      </c>
      <c r="C769" s="6"/>
      <c r="D769" s="6" t="s">
        <v>33</v>
      </c>
      <c r="E769" s="7">
        <v>7.0</v>
      </c>
      <c r="F769" s="8">
        <v>154474.05</v>
      </c>
      <c r="G769" s="8">
        <v>22067.72</v>
      </c>
      <c r="H769" s="8">
        <v>707.71</v>
      </c>
      <c r="I769" s="8">
        <v>101.1</v>
      </c>
      <c r="J769" s="8">
        <v>71.57</v>
      </c>
      <c r="K769" s="9">
        <v>0.1538</v>
      </c>
      <c r="L769" s="7">
        <v>1.78</v>
      </c>
      <c r="M769" s="9">
        <v>0.0</v>
      </c>
      <c r="N769" s="9">
        <v>0.0</v>
      </c>
      <c r="O769" s="7">
        <v>0.0</v>
      </c>
      <c r="P769" s="8">
        <v>2382.39</v>
      </c>
      <c r="Q769" s="8">
        <v>16676.71</v>
      </c>
      <c r="R769" s="8">
        <v>391.96</v>
      </c>
    </row>
    <row r="770">
      <c r="A770" s="6" t="s">
        <v>55</v>
      </c>
      <c r="B770" s="6" t="s">
        <v>160</v>
      </c>
      <c r="C770" s="6"/>
      <c r="D770" s="6" t="s">
        <v>33</v>
      </c>
      <c r="E770" s="7">
        <v>6.0</v>
      </c>
      <c r="F770" s="8">
        <v>146329.99</v>
      </c>
      <c r="G770" s="8">
        <v>24388.33</v>
      </c>
      <c r="H770" s="8">
        <v>400.0</v>
      </c>
      <c r="I770" s="8">
        <v>66.67</v>
      </c>
      <c r="J770" s="8">
        <v>71.0</v>
      </c>
      <c r="K770" s="9">
        <v>0.1595</v>
      </c>
      <c r="L770" s="7">
        <v>0.0</v>
      </c>
      <c r="M770" s="9">
        <v>0.0</v>
      </c>
      <c r="N770" s="9">
        <v>0.0</v>
      </c>
      <c r="O770" s="7">
        <v>0.0</v>
      </c>
      <c r="P770" s="8">
        <v>2313.0</v>
      </c>
      <c r="Q770" s="8">
        <v>13878.0</v>
      </c>
      <c r="R770" s="8">
        <v>20574.39</v>
      </c>
    </row>
    <row r="771">
      <c r="A771" s="6" t="s">
        <v>29</v>
      </c>
      <c r="B771" s="6" t="s">
        <v>160</v>
      </c>
      <c r="C771" s="6"/>
      <c r="D771" s="6" t="s">
        <v>31</v>
      </c>
      <c r="E771" s="7">
        <v>5.0</v>
      </c>
      <c r="F771" s="8">
        <v>134946.7</v>
      </c>
      <c r="G771" s="8">
        <v>26989.34</v>
      </c>
      <c r="H771" s="8">
        <v>1836.28</v>
      </c>
      <c r="I771" s="8">
        <v>367.26</v>
      </c>
      <c r="J771" s="8">
        <v>72.0</v>
      </c>
      <c r="K771" s="9">
        <v>0.1395</v>
      </c>
      <c r="L771" s="7">
        <v>0.0</v>
      </c>
      <c r="M771" s="9">
        <v>0.0</v>
      </c>
      <c r="N771" s="9">
        <v>0.0</v>
      </c>
      <c r="O771" s="7">
        <v>0.0</v>
      </c>
      <c r="P771" s="8">
        <v>2606.66</v>
      </c>
      <c r="Q771" s="8">
        <v>13033.28</v>
      </c>
      <c r="R771" s="8">
        <v>233972.98</v>
      </c>
    </row>
    <row r="772">
      <c r="A772" s="6" t="s">
        <v>39</v>
      </c>
      <c r="B772" s="6" t="s">
        <v>160</v>
      </c>
      <c r="C772" s="6"/>
      <c r="D772" s="6" t="s">
        <v>20</v>
      </c>
      <c r="E772" s="7">
        <v>4.0</v>
      </c>
      <c r="F772" s="8">
        <v>130920.89</v>
      </c>
      <c r="G772" s="8">
        <v>32730.22</v>
      </c>
      <c r="H772" s="8">
        <v>1474.67</v>
      </c>
      <c r="I772" s="8">
        <v>368.67</v>
      </c>
      <c r="J772" s="8">
        <v>72.0</v>
      </c>
      <c r="K772" s="9">
        <v>0.147</v>
      </c>
      <c r="L772" s="7">
        <v>0.0</v>
      </c>
      <c r="M772" s="9">
        <v>0.0</v>
      </c>
      <c r="N772" s="9">
        <v>0.0</v>
      </c>
      <c r="O772" s="7">
        <v>0.0</v>
      </c>
      <c r="P772" s="8">
        <v>2074.17</v>
      </c>
      <c r="Q772" s="8">
        <v>8296.67</v>
      </c>
      <c r="R772" s="8">
        <v>200.0</v>
      </c>
    </row>
    <row r="773">
      <c r="A773" s="6" t="s">
        <v>53</v>
      </c>
      <c r="B773" s="6" t="s">
        <v>160</v>
      </c>
      <c r="C773" s="6"/>
      <c r="D773" s="6" t="s">
        <v>49</v>
      </c>
      <c r="E773" s="7">
        <v>5.0</v>
      </c>
      <c r="F773" s="8">
        <v>122344.61</v>
      </c>
      <c r="G773" s="8">
        <v>24468.92</v>
      </c>
      <c r="H773" s="8">
        <v>1006.48</v>
      </c>
      <c r="I773" s="8">
        <v>201.3</v>
      </c>
      <c r="J773" s="8">
        <v>67.2</v>
      </c>
      <c r="K773" s="9">
        <v>0.1696</v>
      </c>
      <c r="L773" s="7">
        <v>16.96</v>
      </c>
      <c r="M773" s="9">
        <v>0.0</v>
      </c>
      <c r="N773" s="9">
        <v>0.0</v>
      </c>
      <c r="O773" s="7">
        <v>0.0</v>
      </c>
      <c r="P773" s="8">
        <v>2297.3</v>
      </c>
      <c r="Q773" s="8">
        <v>11486.48</v>
      </c>
      <c r="R773" s="8">
        <v>3076.46</v>
      </c>
    </row>
    <row r="774">
      <c r="A774" s="6" t="s">
        <v>41</v>
      </c>
      <c r="B774" s="6" t="s">
        <v>160</v>
      </c>
      <c r="C774" s="6"/>
      <c r="D774" s="6" t="s">
        <v>20</v>
      </c>
      <c r="E774" s="7">
        <v>3.0</v>
      </c>
      <c r="F774" s="8">
        <v>115216.29</v>
      </c>
      <c r="G774" s="8">
        <v>38405.43</v>
      </c>
      <c r="H774" s="8">
        <v>1250.78</v>
      </c>
      <c r="I774" s="8">
        <v>416.93</v>
      </c>
      <c r="J774" s="8">
        <v>72.0</v>
      </c>
      <c r="K774" s="9">
        <v>0.1345</v>
      </c>
      <c r="L774" s="7">
        <v>0.0</v>
      </c>
      <c r="M774" s="9">
        <v>0.0</v>
      </c>
      <c r="N774" s="9">
        <v>0.0</v>
      </c>
      <c r="O774" s="7">
        <v>0.0</v>
      </c>
      <c r="P774" s="8">
        <v>3176.59</v>
      </c>
      <c r="Q774" s="8">
        <v>9529.78</v>
      </c>
      <c r="R774" s="8">
        <v>3655.49</v>
      </c>
    </row>
    <row r="775">
      <c r="A775" s="6" t="s">
        <v>54</v>
      </c>
      <c r="B775" s="6" t="s">
        <v>160</v>
      </c>
      <c r="C775" s="6"/>
      <c r="D775" s="6" t="s">
        <v>20</v>
      </c>
      <c r="E775" s="7">
        <v>3.0</v>
      </c>
      <c r="F775" s="8">
        <v>81746.09</v>
      </c>
      <c r="G775" s="8">
        <v>27248.7</v>
      </c>
      <c r="H775" s="8">
        <v>722.98</v>
      </c>
      <c r="I775" s="8">
        <v>240.99</v>
      </c>
      <c r="J775" s="8">
        <v>68.0</v>
      </c>
      <c r="K775" s="9">
        <v>0.1845</v>
      </c>
      <c r="L775" s="7">
        <v>0.0</v>
      </c>
      <c r="M775" s="9">
        <v>0.0</v>
      </c>
      <c r="N775" s="9">
        <v>0.0</v>
      </c>
      <c r="O775" s="7">
        <v>0.0</v>
      </c>
      <c r="P775" s="8">
        <v>1652.99</v>
      </c>
      <c r="Q775" s="8">
        <v>4958.98</v>
      </c>
      <c r="R775" s="8">
        <v>782605.93</v>
      </c>
    </row>
    <row r="776">
      <c r="A776" s="6" t="s">
        <v>48</v>
      </c>
      <c r="B776" s="6" t="s">
        <v>160</v>
      </c>
      <c r="C776" s="6"/>
      <c r="D776" s="6" t="s">
        <v>49</v>
      </c>
      <c r="E776" s="7">
        <v>3.0</v>
      </c>
      <c r="F776" s="8">
        <v>79915.23</v>
      </c>
      <c r="G776" s="8">
        <v>26638.41</v>
      </c>
      <c r="H776" s="8">
        <v>1805.91</v>
      </c>
      <c r="I776" s="8">
        <v>601.97</v>
      </c>
      <c r="J776" s="8">
        <v>62.0</v>
      </c>
      <c r="K776" s="9">
        <v>0.1662</v>
      </c>
      <c r="L776" s="7">
        <v>16.62</v>
      </c>
      <c r="M776" s="9">
        <v>0.0</v>
      </c>
      <c r="N776" s="9">
        <v>0.0</v>
      </c>
      <c r="O776" s="7">
        <v>0.0</v>
      </c>
      <c r="P776" s="8">
        <v>2513.3</v>
      </c>
      <c r="Q776" s="8">
        <v>7539.91</v>
      </c>
      <c r="R776" s="8">
        <v>5592.44</v>
      </c>
    </row>
    <row r="777">
      <c r="A777" s="6" t="s">
        <v>24</v>
      </c>
      <c r="B777" s="6" t="s">
        <v>160</v>
      </c>
      <c r="C777" s="6"/>
      <c r="D777" s="6" t="s">
        <v>20</v>
      </c>
      <c r="E777" s="7">
        <v>2.0</v>
      </c>
      <c r="F777" s="8">
        <v>47616.84</v>
      </c>
      <c r="G777" s="8">
        <v>23808.42</v>
      </c>
      <c r="H777" s="8">
        <v>0.0</v>
      </c>
      <c r="I777" s="8">
        <v>0.0</v>
      </c>
      <c r="J777" s="8">
        <v>75.0</v>
      </c>
      <c r="K777" s="9">
        <v>0.122</v>
      </c>
      <c r="L777" s="7">
        <v>0.0</v>
      </c>
      <c r="M777" s="9">
        <v>0.0</v>
      </c>
      <c r="N777" s="9">
        <v>0.0</v>
      </c>
      <c r="O777" s="7">
        <v>0.0</v>
      </c>
      <c r="P777" s="8">
        <v>1726.0</v>
      </c>
      <c r="Q777" s="8">
        <v>3452.0</v>
      </c>
      <c r="R777" s="8">
        <v>267.76</v>
      </c>
    </row>
    <row r="778">
      <c r="A778" s="6" t="s">
        <v>58</v>
      </c>
      <c r="B778" s="6" t="s">
        <v>160</v>
      </c>
      <c r="C778" s="6"/>
      <c r="D778" s="6" t="s">
        <v>20</v>
      </c>
      <c r="E778" s="7">
        <v>1.0</v>
      </c>
      <c r="F778" s="8">
        <v>27343.4</v>
      </c>
      <c r="G778" s="8">
        <v>27343.4</v>
      </c>
      <c r="H778" s="8">
        <v>250.0</v>
      </c>
      <c r="I778" s="8">
        <v>250.0</v>
      </c>
      <c r="J778" s="8">
        <v>72.0</v>
      </c>
      <c r="K778" s="9">
        <v>0.1795</v>
      </c>
      <c r="L778" s="7">
        <v>0.0</v>
      </c>
      <c r="M778" s="9">
        <v>0.0</v>
      </c>
      <c r="N778" s="9">
        <v>0.0</v>
      </c>
      <c r="O778" s="7">
        <v>0.0</v>
      </c>
      <c r="P778" s="8">
        <v>1362.5</v>
      </c>
      <c r="Q778" s="8">
        <v>1362.5</v>
      </c>
      <c r="R778" s="8">
        <v>20998.37</v>
      </c>
    </row>
    <row r="779">
      <c r="A779" s="6" t="s">
        <v>52</v>
      </c>
      <c r="B779" s="6" t="s">
        <v>160</v>
      </c>
      <c r="C779" s="6"/>
      <c r="D779" s="6" t="s">
        <v>20</v>
      </c>
      <c r="E779" s="7">
        <v>1.0</v>
      </c>
      <c r="F779" s="8">
        <v>19330.65</v>
      </c>
      <c r="G779" s="8">
        <v>19330.65</v>
      </c>
      <c r="H779" s="8">
        <v>193.31</v>
      </c>
      <c r="I779" s="8">
        <v>193.31</v>
      </c>
      <c r="J779" s="8">
        <v>72.0</v>
      </c>
      <c r="K779" s="9">
        <v>0.1695</v>
      </c>
      <c r="L779" s="7">
        <v>0.0</v>
      </c>
      <c r="M779" s="9">
        <v>0.0</v>
      </c>
      <c r="N779" s="9">
        <v>0.0</v>
      </c>
      <c r="O779" s="7">
        <v>0.0</v>
      </c>
      <c r="P779" s="8">
        <v>696.31</v>
      </c>
      <c r="Q779" s="8">
        <v>696.31</v>
      </c>
      <c r="R779" s="8">
        <v>1838.33</v>
      </c>
    </row>
    <row r="780">
      <c r="A780" s="6" t="s">
        <v>45</v>
      </c>
      <c r="B780" s="6" t="s">
        <v>160</v>
      </c>
      <c r="C780" s="6"/>
      <c r="D780" s="6" t="s">
        <v>27</v>
      </c>
      <c r="E780" s="7">
        <v>1.0</v>
      </c>
      <c r="F780" s="8">
        <v>18300.0</v>
      </c>
      <c r="G780" s="8">
        <v>18300.0</v>
      </c>
      <c r="H780" s="8">
        <v>183.0</v>
      </c>
      <c r="I780" s="8">
        <v>183.0</v>
      </c>
      <c r="J780" s="8">
        <v>72.0</v>
      </c>
      <c r="K780" s="9">
        <v>0.1795</v>
      </c>
      <c r="L780" s="7">
        <v>0.0</v>
      </c>
      <c r="M780" s="9">
        <v>0.0</v>
      </c>
      <c r="N780" s="9">
        <v>0.0</v>
      </c>
      <c r="O780" s="7">
        <v>0.0</v>
      </c>
      <c r="P780" s="8">
        <v>2863.0</v>
      </c>
      <c r="Q780" s="8">
        <v>2863.0</v>
      </c>
      <c r="R780" s="8">
        <v>9529.78</v>
      </c>
    </row>
    <row r="781">
      <c r="A781" s="6" t="s">
        <v>59</v>
      </c>
      <c r="B781" s="6" t="s">
        <v>160</v>
      </c>
      <c r="C781" s="6"/>
      <c r="D781" s="6" t="s">
        <v>20</v>
      </c>
      <c r="E781" s="7">
        <v>1.0</v>
      </c>
      <c r="F781" s="8">
        <v>13693.39</v>
      </c>
      <c r="G781" s="8">
        <v>13693.39</v>
      </c>
      <c r="H781" s="8">
        <v>0.0</v>
      </c>
      <c r="I781" s="8">
        <v>0.0</v>
      </c>
      <c r="J781" s="8">
        <v>72.0</v>
      </c>
      <c r="K781" s="9">
        <v>0.2095</v>
      </c>
      <c r="L781" s="7">
        <v>0.0</v>
      </c>
      <c r="M781" s="9">
        <v>0.0</v>
      </c>
      <c r="N781" s="9">
        <v>0.0</v>
      </c>
      <c r="O781" s="7">
        <v>0.0</v>
      </c>
      <c r="P781" s="8">
        <v>1390.0</v>
      </c>
      <c r="Q781" s="8">
        <v>1390.0</v>
      </c>
      <c r="R781" s="8">
        <v>1390.0</v>
      </c>
    </row>
    <row r="782">
      <c r="A782" s="6" t="s">
        <v>60</v>
      </c>
      <c r="B782" s="6" t="s">
        <v>160</v>
      </c>
      <c r="C782" s="6"/>
      <c r="D782" s="6" t="s">
        <v>20</v>
      </c>
      <c r="E782" s="7">
        <v>1.0</v>
      </c>
      <c r="F782" s="8">
        <v>9333.7</v>
      </c>
      <c r="G782" s="8">
        <v>9333.7</v>
      </c>
      <c r="H782" s="8">
        <v>0.0</v>
      </c>
      <c r="I782" s="8">
        <v>0.0</v>
      </c>
      <c r="J782" s="8">
        <v>60.0</v>
      </c>
      <c r="K782" s="9">
        <v>0.1695</v>
      </c>
      <c r="L782" s="7">
        <v>0.0</v>
      </c>
      <c r="M782" s="9">
        <v>0.0</v>
      </c>
      <c r="N782" s="9">
        <v>0.0</v>
      </c>
      <c r="O782" s="7">
        <v>0.0</v>
      </c>
      <c r="P782" s="8">
        <v>1830.21</v>
      </c>
      <c r="Q782" s="8">
        <v>1830.21</v>
      </c>
      <c r="R782" s="8">
        <v>1340.0</v>
      </c>
    </row>
    <row r="783">
      <c r="A783" s="6" t="s">
        <v>38</v>
      </c>
      <c r="B783" s="6" t="s">
        <v>161</v>
      </c>
      <c r="C783" s="6"/>
      <c r="D783" s="6" t="s">
        <v>33</v>
      </c>
      <c r="E783" s="7">
        <v>2.0</v>
      </c>
      <c r="F783" s="8">
        <v>64440.79</v>
      </c>
      <c r="G783" s="8">
        <v>32220.4</v>
      </c>
      <c r="H783" s="8">
        <v>1560.56</v>
      </c>
      <c r="I783" s="8">
        <v>780.28</v>
      </c>
      <c r="J783" s="8">
        <v>75.0</v>
      </c>
      <c r="K783" s="9">
        <v>0.0487</v>
      </c>
      <c r="L783" s="7">
        <v>2.25</v>
      </c>
      <c r="M783" s="9">
        <v>0.0</v>
      </c>
      <c r="N783" s="9">
        <v>0.0</v>
      </c>
      <c r="O783" s="7">
        <v>0.0</v>
      </c>
      <c r="P783" s="8">
        <v>1909.78</v>
      </c>
      <c r="Q783" s="8">
        <v>3819.56</v>
      </c>
      <c r="R783" s="8">
        <v>22931.85</v>
      </c>
    </row>
    <row r="784">
      <c r="A784" s="6" t="s">
        <v>28</v>
      </c>
      <c r="B784" s="6" t="s">
        <v>162</v>
      </c>
      <c r="C784" s="6"/>
      <c r="D784" s="6" t="s">
        <v>27</v>
      </c>
      <c r="E784" s="7">
        <v>1.0</v>
      </c>
      <c r="F784" s="8">
        <v>40117.05</v>
      </c>
      <c r="G784" s="8">
        <v>40117.05</v>
      </c>
      <c r="H784" s="8">
        <v>601.76</v>
      </c>
      <c r="I784" s="8">
        <v>601.76</v>
      </c>
      <c r="J784" s="8">
        <v>84.0</v>
      </c>
      <c r="K784" s="9">
        <v>0.0399</v>
      </c>
      <c r="L784" s="7">
        <v>0.0</v>
      </c>
      <c r="M784" s="9">
        <v>0.0</v>
      </c>
      <c r="N784" s="9">
        <v>0.0</v>
      </c>
      <c r="O784" s="7">
        <v>0.0</v>
      </c>
      <c r="P784" s="8">
        <v>601.76</v>
      </c>
      <c r="Q784" s="8">
        <v>601.76</v>
      </c>
      <c r="R784" s="8">
        <v>182579.03</v>
      </c>
    </row>
    <row r="785">
      <c r="A785" s="6" t="s">
        <v>58</v>
      </c>
      <c r="B785" s="6" t="s">
        <v>163</v>
      </c>
      <c r="C785" s="6"/>
      <c r="D785" s="6" t="s">
        <v>20</v>
      </c>
      <c r="E785" s="7">
        <v>1.0</v>
      </c>
      <c r="F785" s="8">
        <v>17052.49</v>
      </c>
      <c r="G785" s="8">
        <v>8526.25</v>
      </c>
      <c r="H785" s="8">
        <v>0.0</v>
      </c>
      <c r="I785" s="8">
        <v>0.0</v>
      </c>
      <c r="J785" s="8">
        <v>30.5</v>
      </c>
      <c r="K785" s="9">
        <v>0.04</v>
      </c>
      <c r="L785" s="7">
        <v>0.0</v>
      </c>
      <c r="M785" s="9">
        <v>0.0</v>
      </c>
      <c r="N785" s="9">
        <v>0.0</v>
      </c>
      <c r="O785" s="7">
        <v>1.0</v>
      </c>
      <c r="P785" s="8">
        <v>89.5</v>
      </c>
      <c r="Q785" s="8">
        <v>179.0</v>
      </c>
      <c r="R785" s="8">
        <v>20998.37</v>
      </c>
    </row>
    <row r="786">
      <c r="A786" s="6" t="s">
        <v>60</v>
      </c>
      <c r="B786" s="6" t="s">
        <v>164</v>
      </c>
      <c r="C786" s="6"/>
      <c r="D786" s="6" t="s">
        <v>20</v>
      </c>
      <c r="E786" s="7">
        <v>1.0</v>
      </c>
      <c r="F786" s="8">
        <v>15663.9</v>
      </c>
      <c r="G786" s="8">
        <v>15663.9</v>
      </c>
      <c r="H786" s="8">
        <v>0.0</v>
      </c>
      <c r="I786" s="8">
        <v>0.0</v>
      </c>
      <c r="J786" s="8">
        <v>54.0</v>
      </c>
      <c r="K786" s="9">
        <v>0.2199</v>
      </c>
      <c r="L786" s="7">
        <v>0.0</v>
      </c>
      <c r="M786" s="9">
        <v>0.0</v>
      </c>
      <c r="N786" s="9">
        <v>0.0</v>
      </c>
      <c r="O786" s="7">
        <v>0.0</v>
      </c>
      <c r="P786" s="8">
        <v>1644.2</v>
      </c>
      <c r="Q786" s="8">
        <v>1644.2</v>
      </c>
      <c r="R786" s="8">
        <v>264124.24</v>
      </c>
    </row>
    <row r="787">
      <c r="A787" s="6" t="s">
        <v>42</v>
      </c>
      <c r="B787" s="6" t="s">
        <v>164</v>
      </c>
      <c r="C787" s="6"/>
      <c r="D787" s="6" t="s">
        <v>20</v>
      </c>
      <c r="E787" s="7">
        <v>1.0</v>
      </c>
      <c r="F787" s="8">
        <v>7918.29</v>
      </c>
      <c r="G787" s="8">
        <v>7918.29</v>
      </c>
      <c r="H787" s="8">
        <v>0.0</v>
      </c>
      <c r="I787" s="8">
        <v>0.0</v>
      </c>
      <c r="J787" s="8">
        <v>48.0</v>
      </c>
      <c r="K787" s="9">
        <v>0.2449</v>
      </c>
      <c r="L787" s="7">
        <v>0.0</v>
      </c>
      <c r="M787" s="9">
        <v>0.0</v>
      </c>
      <c r="N787" s="9">
        <v>0.0</v>
      </c>
      <c r="O787" s="7">
        <v>0.0</v>
      </c>
      <c r="P787" s="8">
        <v>212.0</v>
      </c>
      <c r="Q787" s="8">
        <v>212.0</v>
      </c>
      <c r="R787" s="8">
        <v>445.26</v>
      </c>
    </row>
    <row r="788">
      <c r="A788" s="6" t="s">
        <v>58</v>
      </c>
      <c r="B788" s="6" t="s">
        <v>164</v>
      </c>
      <c r="C788" s="6"/>
      <c r="D788" s="6" t="s">
        <v>20</v>
      </c>
      <c r="E788" s="7">
        <v>2.0</v>
      </c>
      <c r="F788" s="8">
        <v>26024.0</v>
      </c>
      <c r="G788" s="8">
        <v>13012.0</v>
      </c>
      <c r="H788" s="8">
        <v>683.68</v>
      </c>
      <c r="I788" s="8">
        <v>341.84</v>
      </c>
      <c r="J788" s="8">
        <v>63.0</v>
      </c>
      <c r="K788" s="9">
        <v>0.19</v>
      </c>
      <c r="L788" s="7">
        <v>0.0</v>
      </c>
      <c r="M788" s="9">
        <v>0.0</v>
      </c>
      <c r="N788" s="9">
        <v>0.0</v>
      </c>
      <c r="O788" s="7">
        <v>0.0</v>
      </c>
      <c r="P788" s="8">
        <v>1604.84</v>
      </c>
      <c r="Q788" s="8">
        <v>3209.68</v>
      </c>
      <c r="R788" s="8">
        <v>13999.51</v>
      </c>
    </row>
    <row r="789">
      <c r="A789" s="6" t="s">
        <v>18</v>
      </c>
      <c r="B789" s="6" t="s">
        <v>165</v>
      </c>
      <c r="C789" s="6"/>
      <c r="D789" s="6" t="s">
        <v>20</v>
      </c>
      <c r="E789" s="7">
        <v>4.0</v>
      </c>
      <c r="F789" s="8">
        <v>221220.59</v>
      </c>
      <c r="G789" s="8">
        <v>55305.15</v>
      </c>
      <c r="H789" s="8">
        <v>2940.85</v>
      </c>
      <c r="I789" s="8">
        <v>735.21</v>
      </c>
      <c r="J789" s="8">
        <v>75.0</v>
      </c>
      <c r="K789" s="9">
        <v>0.0566</v>
      </c>
      <c r="L789" s="7">
        <v>0.0</v>
      </c>
      <c r="M789" s="9">
        <v>0.0</v>
      </c>
      <c r="N789" s="9">
        <v>0.0</v>
      </c>
      <c r="O789" s="7">
        <v>0.0</v>
      </c>
      <c r="P789" s="8">
        <v>3275.96</v>
      </c>
      <c r="Q789" s="8">
        <v>13103.85</v>
      </c>
      <c r="R789" s="8">
        <v>1374.6</v>
      </c>
    </row>
    <row r="790">
      <c r="A790" s="6" t="s">
        <v>18</v>
      </c>
      <c r="B790" s="6" t="s">
        <v>166</v>
      </c>
      <c r="C790" s="6"/>
      <c r="D790" s="6" t="s">
        <v>20</v>
      </c>
      <c r="E790" s="7">
        <v>208.0</v>
      </c>
      <c r="F790" s="8">
        <v>5505563.15</v>
      </c>
      <c r="G790" s="8">
        <v>26469.05</v>
      </c>
      <c r="H790" s="8">
        <v>111674.51</v>
      </c>
      <c r="I790" s="8">
        <v>536.9</v>
      </c>
      <c r="J790" s="8">
        <v>70.64</v>
      </c>
      <c r="K790" s="9">
        <v>0.177</v>
      </c>
      <c r="L790" s="7">
        <v>0.88</v>
      </c>
      <c r="M790" s="9">
        <v>0.007</v>
      </c>
      <c r="N790" s="9">
        <v>0.006</v>
      </c>
      <c r="O790" s="7">
        <v>0.0</v>
      </c>
      <c r="P790" s="8">
        <v>1842.6</v>
      </c>
      <c r="Q790" s="8">
        <v>383260.51</v>
      </c>
      <c r="R790" s="8">
        <v>108835.27</v>
      </c>
    </row>
    <row r="791">
      <c r="A791" s="6" t="s">
        <v>34</v>
      </c>
      <c r="B791" s="6" t="s">
        <v>166</v>
      </c>
      <c r="C791" s="6"/>
      <c r="D791" s="6" t="s">
        <v>20</v>
      </c>
      <c r="E791" s="7">
        <v>135.0</v>
      </c>
      <c r="F791" s="8">
        <v>3445819.64</v>
      </c>
      <c r="G791" s="8">
        <v>25524.59</v>
      </c>
      <c r="H791" s="8">
        <v>76282.61</v>
      </c>
      <c r="I791" s="8">
        <v>565.06</v>
      </c>
      <c r="J791" s="8">
        <v>70.58</v>
      </c>
      <c r="K791" s="9">
        <v>0.1652</v>
      </c>
      <c r="L791" s="7">
        <v>1.13</v>
      </c>
      <c r="M791" s="9">
        <v>0.005</v>
      </c>
      <c r="N791" s="9">
        <v>0.004</v>
      </c>
      <c r="O791" s="7">
        <v>0.0</v>
      </c>
      <c r="P791" s="8">
        <v>1966.08</v>
      </c>
      <c r="Q791" s="8">
        <v>265421.14</v>
      </c>
      <c r="R791" s="8">
        <v>18157.99</v>
      </c>
    </row>
    <row r="792">
      <c r="A792" s="6" t="s">
        <v>41</v>
      </c>
      <c r="B792" s="6" t="s">
        <v>166</v>
      </c>
      <c r="C792" s="6"/>
      <c r="D792" s="6" t="s">
        <v>20</v>
      </c>
      <c r="E792" s="7">
        <v>147.0</v>
      </c>
      <c r="F792" s="8">
        <v>3169379.88</v>
      </c>
      <c r="G792" s="8">
        <v>21560.41</v>
      </c>
      <c r="H792" s="8">
        <v>79375.17</v>
      </c>
      <c r="I792" s="8">
        <v>539.97</v>
      </c>
      <c r="J792" s="8">
        <v>69.55</v>
      </c>
      <c r="K792" s="9">
        <v>0.1765</v>
      </c>
      <c r="L792" s="7">
        <v>6.81</v>
      </c>
      <c r="M792" s="9">
        <v>0.005</v>
      </c>
      <c r="N792" s="9">
        <v>0.004</v>
      </c>
      <c r="O792" s="7">
        <v>0.0</v>
      </c>
      <c r="P792" s="8">
        <v>1796.76</v>
      </c>
      <c r="Q792" s="8">
        <v>264124.24</v>
      </c>
      <c r="R792" s="8">
        <v>2879.14</v>
      </c>
    </row>
    <row r="793">
      <c r="A793" s="6" t="s">
        <v>43</v>
      </c>
      <c r="B793" s="6" t="s">
        <v>166</v>
      </c>
      <c r="C793" s="6"/>
      <c r="D793" s="6" t="s">
        <v>27</v>
      </c>
      <c r="E793" s="7">
        <v>117.0</v>
      </c>
      <c r="F793" s="8">
        <v>2704192.97</v>
      </c>
      <c r="G793" s="8">
        <v>22916.89</v>
      </c>
      <c r="H793" s="8">
        <v>94740.41</v>
      </c>
      <c r="I793" s="8">
        <v>809.75</v>
      </c>
      <c r="J793" s="8">
        <v>70.48</v>
      </c>
      <c r="K793" s="9">
        <v>0.1777</v>
      </c>
      <c r="L793" s="7">
        <v>2.83</v>
      </c>
      <c r="M793" s="9">
        <v>0.004</v>
      </c>
      <c r="N793" s="9">
        <v>0.003</v>
      </c>
      <c r="O793" s="7">
        <v>1.0</v>
      </c>
      <c r="P793" s="8">
        <v>2785.14</v>
      </c>
      <c r="Q793" s="8">
        <v>328646.63</v>
      </c>
      <c r="R793" s="8">
        <v>124227.89</v>
      </c>
    </row>
    <row r="794">
      <c r="A794" s="6" t="s">
        <v>35</v>
      </c>
      <c r="B794" s="6" t="s">
        <v>166</v>
      </c>
      <c r="C794" s="6"/>
      <c r="D794" s="6" t="s">
        <v>31</v>
      </c>
      <c r="E794" s="7">
        <v>117.0</v>
      </c>
      <c r="F794" s="8">
        <v>2619518.74</v>
      </c>
      <c r="G794" s="8">
        <v>22389.05</v>
      </c>
      <c r="H794" s="8">
        <v>60074.79</v>
      </c>
      <c r="I794" s="8">
        <v>513.46</v>
      </c>
      <c r="J794" s="8">
        <v>69.67</v>
      </c>
      <c r="K794" s="9">
        <v>0.1898</v>
      </c>
      <c r="L794" s="7">
        <v>0.97</v>
      </c>
      <c r="M794" s="9">
        <v>0.004</v>
      </c>
      <c r="N794" s="9">
        <v>0.003</v>
      </c>
      <c r="O794" s="7">
        <v>0.0</v>
      </c>
      <c r="P794" s="8">
        <v>1903.25</v>
      </c>
      <c r="Q794" s="8">
        <v>222680.34</v>
      </c>
      <c r="R794" s="8">
        <v>97487.94</v>
      </c>
    </row>
    <row r="795">
      <c r="A795" s="6" t="s">
        <v>28</v>
      </c>
      <c r="B795" s="6" t="s">
        <v>166</v>
      </c>
      <c r="C795" s="6"/>
      <c r="D795" s="6" t="s">
        <v>27</v>
      </c>
      <c r="E795" s="7">
        <v>89.0</v>
      </c>
      <c r="F795" s="8">
        <v>2015603.67</v>
      </c>
      <c r="G795" s="8">
        <v>22647.23</v>
      </c>
      <c r="H795" s="8">
        <v>65230.14</v>
      </c>
      <c r="I795" s="8">
        <v>732.92</v>
      </c>
      <c r="J795" s="8">
        <v>70.52</v>
      </c>
      <c r="K795" s="9">
        <v>0.1779</v>
      </c>
      <c r="L795" s="7">
        <v>5.85</v>
      </c>
      <c r="M795" s="9">
        <v>0.003</v>
      </c>
      <c r="N795" s="9">
        <v>0.003</v>
      </c>
      <c r="O795" s="7">
        <v>0.0</v>
      </c>
      <c r="P795" s="8">
        <v>2001.24</v>
      </c>
      <c r="Q795" s="8">
        <v>178110.14</v>
      </c>
      <c r="R795" s="8">
        <v>5874.0</v>
      </c>
    </row>
    <row r="796">
      <c r="A796" s="6" t="s">
        <v>29</v>
      </c>
      <c r="B796" s="6" t="s">
        <v>166</v>
      </c>
      <c r="C796" s="6"/>
      <c r="D796" s="6" t="s">
        <v>31</v>
      </c>
      <c r="E796" s="7">
        <v>86.0</v>
      </c>
      <c r="F796" s="8">
        <v>2011949.21</v>
      </c>
      <c r="G796" s="8">
        <v>23394.76</v>
      </c>
      <c r="H796" s="8">
        <v>61955.25</v>
      </c>
      <c r="I796" s="8">
        <v>720.41</v>
      </c>
      <c r="J796" s="8">
        <v>70.19</v>
      </c>
      <c r="K796" s="9">
        <v>0.1746</v>
      </c>
      <c r="L796" s="7">
        <v>1.11</v>
      </c>
      <c r="M796" s="9">
        <v>0.003</v>
      </c>
      <c r="N796" s="9">
        <v>0.003</v>
      </c>
      <c r="O796" s="7">
        <v>0.0</v>
      </c>
      <c r="P796" s="8">
        <v>1925.83</v>
      </c>
      <c r="Q796" s="8">
        <v>165621.25</v>
      </c>
      <c r="R796" s="8">
        <v>546735.36</v>
      </c>
    </row>
    <row r="797">
      <c r="A797" s="6" t="s">
        <v>42</v>
      </c>
      <c r="B797" s="6" t="s">
        <v>166</v>
      </c>
      <c r="C797" s="6"/>
      <c r="D797" s="6" t="s">
        <v>20</v>
      </c>
      <c r="E797" s="7">
        <v>86.0</v>
      </c>
      <c r="F797" s="8">
        <v>1967879.6</v>
      </c>
      <c r="G797" s="8">
        <v>22882.32</v>
      </c>
      <c r="H797" s="8">
        <v>43381.33</v>
      </c>
      <c r="I797" s="8">
        <v>504.43</v>
      </c>
      <c r="J797" s="8">
        <v>70.19</v>
      </c>
      <c r="K797" s="9">
        <v>0.1815</v>
      </c>
      <c r="L797" s="7">
        <v>2.94</v>
      </c>
      <c r="M797" s="9">
        <v>0.003</v>
      </c>
      <c r="N797" s="9">
        <v>0.003</v>
      </c>
      <c r="O797" s="7">
        <v>0.0</v>
      </c>
      <c r="P797" s="8">
        <v>1410.27</v>
      </c>
      <c r="Q797" s="8">
        <v>121283.33</v>
      </c>
      <c r="R797" s="8">
        <v>8831.63</v>
      </c>
    </row>
    <row r="798">
      <c r="A798" s="6" t="s">
        <v>44</v>
      </c>
      <c r="B798" s="6" t="s">
        <v>166</v>
      </c>
      <c r="C798" s="6"/>
      <c r="D798" s="6" t="s">
        <v>20</v>
      </c>
      <c r="E798" s="7">
        <v>84.0</v>
      </c>
      <c r="F798" s="8">
        <v>1934313.04</v>
      </c>
      <c r="G798" s="8">
        <v>23027.54</v>
      </c>
      <c r="H798" s="8">
        <v>37614.02</v>
      </c>
      <c r="I798" s="8">
        <v>447.79</v>
      </c>
      <c r="J798" s="8">
        <v>71.11</v>
      </c>
      <c r="K798" s="9">
        <v>0.1829</v>
      </c>
      <c r="L798" s="7">
        <v>3.39</v>
      </c>
      <c r="M798" s="9">
        <v>0.003</v>
      </c>
      <c r="N798" s="9">
        <v>0.002</v>
      </c>
      <c r="O798" s="7">
        <v>0.0</v>
      </c>
      <c r="P798" s="8">
        <v>1802.48</v>
      </c>
      <c r="Q798" s="8">
        <v>151408.02</v>
      </c>
      <c r="R798" s="8">
        <v>10036.18</v>
      </c>
    </row>
    <row r="799">
      <c r="A799" s="6" t="s">
        <v>38</v>
      </c>
      <c r="B799" s="6" t="s">
        <v>166</v>
      </c>
      <c r="C799" s="6"/>
      <c r="D799" s="6" t="s">
        <v>33</v>
      </c>
      <c r="E799" s="7">
        <v>91.0</v>
      </c>
      <c r="F799" s="8">
        <v>1891452.42</v>
      </c>
      <c r="G799" s="8">
        <v>20785.19</v>
      </c>
      <c r="H799" s="8">
        <v>51034.92</v>
      </c>
      <c r="I799" s="8">
        <v>560.82</v>
      </c>
      <c r="J799" s="8">
        <v>71.34</v>
      </c>
      <c r="K799" s="9">
        <v>0.1724</v>
      </c>
      <c r="L799" s="7">
        <v>1.6</v>
      </c>
      <c r="M799" s="9">
        <v>0.003</v>
      </c>
      <c r="N799" s="9">
        <v>0.003</v>
      </c>
      <c r="O799" s="7">
        <v>0.0</v>
      </c>
      <c r="P799" s="8">
        <v>1854.08</v>
      </c>
      <c r="Q799" s="8">
        <v>168720.92</v>
      </c>
      <c r="R799" s="8">
        <v>31644.0</v>
      </c>
    </row>
    <row r="800">
      <c r="A800" s="6" t="s">
        <v>25</v>
      </c>
      <c r="B800" s="6" t="s">
        <v>166</v>
      </c>
      <c r="C800" s="6"/>
      <c r="D800" s="6" t="s">
        <v>27</v>
      </c>
      <c r="E800" s="7">
        <v>81.0</v>
      </c>
      <c r="F800" s="8">
        <v>1723461.5</v>
      </c>
      <c r="G800" s="8">
        <v>21277.3</v>
      </c>
      <c r="H800" s="8">
        <v>43251.61</v>
      </c>
      <c r="I800" s="8">
        <v>533.97</v>
      </c>
      <c r="J800" s="8">
        <v>69.93</v>
      </c>
      <c r="K800" s="9">
        <v>0.1756</v>
      </c>
      <c r="L800" s="7">
        <v>1.4</v>
      </c>
      <c r="M800" s="9">
        <v>0.003</v>
      </c>
      <c r="N800" s="9">
        <v>0.002</v>
      </c>
      <c r="O800" s="7">
        <v>0.0</v>
      </c>
      <c r="P800" s="8">
        <v>1840.45</v>
      </c>
      <c r="Q800" s="8">
        <v>149076.61</v>
      </c>
      <c r="R800" s="8">
        <v>7223.05</v>
      </c>
    </row>
    <row r="801">
      <c r="A801" s="6" t="s">
        <v>36</v>
      </c>
      <c r="B801" s="6" t="s">
        <v>166</v>
      </c>
      <c r="C801" s="6"/>
      <c r="D801" s="6" t="s">
        <v>33</v>
      </c>
      <c r="E801" s="7">
        <v>63.0</v>
      </c>
      <c r="F801" s="8">
        <v>1550818.06</v>
      </c>
      <c r="G801" s="8">
        <v>24616.16</v>
      </c>
      <c r="H801" s="8">
        <v>46434.19</v>
      </c>
      <c r="I801" s="8">
        <v>737.05</v>
      </c>
      <c r="J801" s="8">
        <v>70.71</v>
      </c>
      <c r="K801" s="9">
        <v>0.1686</v>
      </c>
      <c r="L801" s="7">
        <v>2.82</v>
      </c>
      <c r="M801" s="9">
        <v>0.002</v>
      </c>
      <c r="N801" s="9">
        <v>0.002</v>
      </c>
      <c r="O801" s="7">
        <v>0.0</v>
      </c>
      <c r="P801" s="8">
        <v>1848.37</v>
      </c>
      <c r="Q801" s="8">
        <v>116447.19</v>
      </c>
      <c r="R801" s="8">
        <v>16309.59</v>
      </c>
    </row>
    <row r="802">
      <c r="A802" s="6" t="s">
        <v>37</v>
      </c>
      <c r="B802" s="6" t="s">
        <v>166</v>
      </c>
      <c r="C802" s="6"/>
      <c r="D802" s="6" t="s">
        <v>31</v>
      </c>
      <c r="E802" s="7">
        <v>62.0</v>
      </c>
      <c r="F802" s="8">
        <v>1424004.06</v>
      </c>
      <c r="G802" s="8">
        <v>22967.81</v>
      </c>
      <c r="H802" s="8">
        <v>37516.49</v>
      </c>
      <c r="I802" s="8">
        <v>605.1</v>
      </c>
      <c r="J802" s="8">
        <v>70.26</v>
      </c>
      <c r="K802" s="9">
        <v>0.1718</v>
      </c>
      <c r="L802" s="7">
        <v>1.33</v>
      </c>
      <c r="M802" s="9">
        <v>0.002</v>
      </c>
      <c r="N802" s="9">
        <v>0.002</v>
      </c>
      <c r="O802" s="7">
        <v>0.0</v>
      </c>
      <c r="P802" s="8">
        <v>1890.74</v>
      </c>
      <c r="Q802" s="8">
        <v>117226.17</v>
      </c>
      <c r="R802" s="8">
        <v>71604.12</v>
      </c>
    </row>
    <row r="803">
      <c r="A803" s="6" t="s">
        <v>50</v>
      </c>
      <c r="B803" s="6" t="s">
        <v>166</v>
      </c>
      <c r="C803" s="6"/>
      <c r="D803" s="6" t="s">
        <v>20</v>
      </c>
      <c r="E803" s="7">
        <v>66.0</v>
      </c>
      <c r="F803" s="8">
        <v>1325310.72</v>
      </c>
      <c r="G803" s="8">
        <v>20080.47</v>
      </c>
      <c r="H803" s="8">
        <v>41916.99</v>
      </c>
      <c r="I803" s="8">
        <v>635.11</v>
      </c>
      <c r="J803" s="8">
        <v>70.18</v>
      </c>
      <c r="K803" s="9">
        <v>0.1765</v>
      </c>
      <c r="L803" s="7">
        <v>1.18</v>
      </c>
      <c r="M803" s="9">
        <v>0.002</v>
      </c>
      <c r="N803" s="9">
        <v>0.002</v>
      </c>
      <c r="O803" s="7">
        <v>0.0</v>
      </c>
      <c r="P803" s="8">
        <v>1821.11</v>
      </c>
      <c r="Q803" s="8">
        <v>120193.49</v>
      </c>
      <c r="R803" s="8">
        <v>8254.57</v>
      </c>
    </row>
    <row r="804">
      <c r="A804" s="6" t="s">
        <v>55</v>
      </c>
      <c r="B804" s="6" t="s">
        <v>166</v>
      </c>
      <c r="C804" s="6"/>
      <c r="D804" s="6" t="s">
        <v>33</v>
      </c>
      <c r="E804" s="7">
        <v>57.0</v>
      </c>
      <c r="F804" s="8">
        <v>1282069.74</v>
      </c>
      <c r="G804" s="8">
        <v>22492.45</v>
      </c>
      <c r="H804" s="8">
        <v>27675.15</v>
      </c>
      <c r="I804" s="8">
        <v>485.53</v>
      </c>
      <c r="J804" s="8">
        <v>69.11</v>
      </c>
      <c r="K804" s="9">
        <v>0.1748</v>
      </c>
      <c r="L804" s="7">
        <v>0.65</v>
      </c>
      <c r="M804" s="9">
        <v>0.002</v>
      </c>
      <c r="N804" s="9">
        <v>0.002</v>
      </c>
      <c r="O804" s="7">
        <v>0.0</v>
      </c>
      <c r="P804" s="8">
        <v>1941.09</v>
      </c>
      <c r="Q804" s="8">
        <v>110642.15</v>
      </c>
      <c r="R804" s="8">
        <v>7.0</v>
      </c>
    </row>
    <row r="805">
      <c r="A805" s="6" t="s">
        <v>46</v>
      </c>
      <c r="B805" s="6" t="s">
        <v>166</v>
      </c>
      <c r="C805" s="6"/>
      <c r="D805" s="6" t="s">
        <v>31</v>
      </c>
      <c r="E805" s="7">
        <v>66.0</v>
      </c>
      <c r="F805" s="8">
        <v>1214932.29</v>
      </c>
      <c r="G805" s="8">
        <v>18408.07</v>
      </c>
      <c r="H805" s="8">
        <v>37084.95</v>
      </c>
      <c r="I805" s="8">
        <v>561.89</v>
      </c>
      <c r="J805" s="8">
        <v>68.82</v>
      </c>
      <c r="K805" s="9">
        <v>0.1938</v>
      </c>
      <c r="L805" s="7">
        <v>1.26</v>
      </c>
      <c r="M805" s="9">
        <v>0.002</v>
      </c>
      <c r="N805" s="9">
        <v>0.002</v>
      </c>
      <c r="O805" s="7">
        <v>0.0</v>
      </c>
      <c r="P805" s="8">
        <v>1632.65</v>
      </c>
      <c r="Q805" s="8">
        <v>107755.2</v>
      </c>
      <c r="R805" s="8">
        <v>2281.0</v>
      </c>
    </row>
    <row r="806">
      <c r="A806" s="6" t="s">
        <v>51</v>
      </c>
      <c r="B806" s="6" t="s">
        <v>166</v>
      </c>
      <c r="C806" s="6"/>
      <c r="D806" s="6" t="s">
        <v>31</v>
      </c>
      <c r="E806" s="7">
        <v>60.0</v>
      </c>
      <c r="F806" s="8">
        <v>1214623.33</v>
      </c>
      <c r="G806" s="8">
        <v>20243.72</v>
      </c>
      <c r="H806" s="8">
        <v>29159.03</v>
      </c>
      <c r="I806" s="8">
        <v>485.98</v>
      </c>
      <c r="J806" s="8">
        <v>69.4</v>
      </c>
      <c r="K806" s="9">
        <v>0.1959</v>
      </c>
      <c r="L806" s="7">
        <v>2.09</v>
      </c>
      <c r="M806" s="9">
        <v>0.002</v>
      </c>
      <c r="N806" s="9">
        <v>0.002</v>
      </c>
      <c r="O806" s="7">
        <v>0.0</v>
      </c>
      <c r="P806" s="8">
        <v>1470.33</v>
      </c>
      <c r="Q806" s="8">
        <v>88220.03</v>
      </c>
      <c r="R806" s="8">
        <v>261924.92</v>
      </c>
    </row>
    <row r="807">
      <c r="A807" s="6" t="s">
        <v>47</v>
      </c>
      <c r="B807" s="6" t="s">
        <v>166</v>
      </c>
      <c r="C807" s="6"/>
      <c r="D807" s="6" t="s">
        <v>20</v>
      </c>
      <c r="E807" s="7">
        <v>47.0</v>
      </c>
      <c r="F807" s="8">
        <v>1045701.58</v>
      </c>
      <c r="G807" s="8">
        <v>22248.97</v>
      </c>
      <c r="H807" s="8">
        <v>24896.03</v>
      </c>
      <c r="I807" s="8">
        <v>529.7</v>
      </c>
      <c r="J807" s="8">
        <v>70.28</v>
      </c>
      <c r="K807" s="9">
        <v>0.166</v>
      </c>
      <c r="L807" s="7">
        <v>0.87</v>
      </c>
      <c r="M807" s="9">
        <v>0.002</v>
      </c>
      <c r="N807" s="9">
        <v>0.001</v>
      </c>
      <c r="O807" s="7">
        <v>0.0</v>
      </c>
      <c r="P807" s="8">
        <v>1834.7</v>
      </c>
      <c r="Q807" s="8">
        <v>86230.78</v>
      </c>
      <c r="R807" s="8">
        <v>22746.49</v>
      </c>
    </row>
    <row r="808">
      <c r="A808" s="6" t="s">
        <v>59</v>
      </c>
      <c r="B808" s="6" t="s">
        <v>166</v>
      </c>
      <c r="C808" s="6"/>
      <c r="D808" s="6" t="s">
        <v>20</v>
      </c>
      <c r="E808" s="7">
        <v>47.0</v>
      </c>
      <c r="F808" s="8">
        <v>1036184.4</v>
      </c>
      <c r="G808" s="8">
        <v>22046.48</v>
      </c>
      <c r="H808" s="8">
        <v>26218.39</v>
      </c>
      <c r="I808" s="8">
        <v>557.84</v>
      </c>
      <c r="J808" s="8">
        <v>70.04</v>
      </c>
      <c r="K808" s="9">
        <v>0.1667</v>
      </c>
      <c r="L808" s="7">
        <v>3.12</v>
      </c>
      <c r="M808" s="9">
        <v>0.002</v>
      </c>
      <c r="N808" s="9">
        <v>0.001</v>
      </c>
      <c r="O808" s="7">
        <v>0.0</v>
      </c>
      <c r="P808" s="8">
        <v>1727.39</v>
      </c>
      <c r="Q808" s="8">
        <v>81187.39</v>
      </c>
      <c r="R808" s="8">
        <v>320354.93</v>
      </c>
    </row>
    <row r="809">
      <c r="A809" s="6" t="s">
        <v>54</v>
      </c>
      <c r="B809" s="6" t="s">
        <v>166</v>
      </c>
      <c r="C809" s="6"/>
      <c r="D809" s="6" t="s">
        <v>20</v>
      </c>
      <c r="E809" s="7">
        <v>49.0</v>
      </c>
      <c r="F809" s="8">
        <v>971977.92</v>
      </c>
      <c r="G809" s="8">
        <v>19836.28</v>
      </c>
      <c r="H809" s="8">
        <v>15375.62</v>
      </c>
      <c r="I809" s="8">
        <v>313.79</v>
      </c>
      <c r="J809" s="8">
        <v>69.73</v>
      </c>
      <c r="K809" s="9">
        <v>0.1719</v>
      </c>
      <c r="L809" s="7">
        <v>1.41</v>
      </c>
      <c r="M809" s="9">
        <v>0.002</v>
      </c>
      <c r="N809" s="9">
        <v>0.001</v>
      </c>
      <c r="O809" s="7">
        <v>0.0</v>
      </c>
      <c r="P809" s="8">
        <v>1532.6</v>
      </c>
      <c r="Q809" s="8">
        <v>75097.62</v>
      </c>
      <c r="R809" s="8">
        <v>340.0</v>
      </c>
    </row>
    <row r="810">
      <c r="A810" s="6" t="s">
        <v>45</v>
      </c>
      <c r="B810" s="6" t="s">
        <v>166</v>
      </c>
      <c r="C810" s="6"/>
      <c r="D810" s="6" t="s">
        <v>27</v>
      </c>
      <c r="E810" s="7">
        <v>42.0</v>
      </c>
      <c r="F810" s="8">
        <v>846500.0</v>
      </c>
      <c r="G810" s="8">
        <v>20154.76</v>
      </c>
      <c r="H810" s="8">
        <v>22550.87</v>
      </c>
      <c r="I810" s="8">
        <v>536.93</v>
      </c>
      <c r="J810" s="8">
        <v>70.71</v>
      </c>
      <c r="K810" s="9">
        <v>0.1854</v>
      </c>
      <c r="L810" s="7">
        <v>0.97</v>
      </c>
      <c r="M810" s="9">
        <v>0.001</v>
      </c>
      <c r="N810" s="9">
        <v>0.001</v>
      </c>
      <c r="O810" s="7">
        <v>0.0</v>
      </c>
      <c r="P810" s="8">
        <v>2162.59</v>
      </c>
      <c r="Q810" s="8">
        <v>90828.98</v>
      </c>
      <c r="R810" s="8">
        <v>148211.54</v>
      </c>
    </row>
    <row r="811">
      <c r="A811" s="6" t="s">
        <v>45</v>
      </c>
      <c r="B811" s="6" t="s">
        <v>166</v>
      </c>
      <c r="C811" s="6"/>
      <c r="D811" s="6" t="s">
        <v>27</v>
      </c>
      <c r="E811" s="7">
        <v>36.0</v>
      </c>
      <c r="F811" s="8">
        <v>630426.5</v>
      </c>
      <c r="G811" s="8">
        <v>17511.85</v>
      </c>
      <c r="H811" s="8">
        <v>16756.08</v>
      </c>
      <c r="I811" s="8">
        <v>465.45</v>
      </c>
      <c r="J811" s="8">
        <v>68.0</v>
      </c>
      <c r="K811" s="9">
        <v>0.1811</v>
      </c>
      <c r="L811" s="7">
        <v>1.56</v>
      </c>
      <c r="M811" s="9">
        <v>0.001</v>
      </c>
      <c r="N811" s="9">
        <v>0.001</v>
      </c>
      <c r="O811" s="7">
        <v>0.0</v>
      </c>
      <c r="P811" s="8">
        <v>1794.7</v>
      </c>
      <c r="Q811" s="8">
        <v>64609.23</v>
      </c>
      <c r="R811" s="8">
        <v>46558.05</v>
      </c>
    </row>
    <row r="812">
      <c r="A812" s="6" t="s">
        <v>57</v>
      </c>
      <c r="B812" s="6" t="s">
        <v>166</v>
      </c>
      <c r="C812" s="6"/>
      <c r="D812" s="6" t="s">
        <v>33</v>
      </c>
      <c r="E812" s="7">
        <v>26.0</v>
      </c>
      <c r="F812" s="8">
        <v>615394.01</v>
      </c>
      <c r="G812" s="8">
        <v>23669.0</v>
      </c>
      <c r="H812" s="8">
        <v>16595.15</v>
      </c>
      <c r="I812" s="8">
        <v>638.28</v>
      </c>
      <c r="J812" s="8">
        <v>70.15</v>
      </c>
      <c r="K812" s="9">
        <v>0.1592</v>
      </c>
      <c r="L812" s="7">
        <v>2.54</v>
      </c>
      <c r="M812" s="9">
        <v>0.001</v>
      </c>
      <c r="N812" s="9">
        <v>0.001</v>
      </c>
      <c r="O812" s="7">
        <v>0.0</v>
      </c>
      <c r="P812" s="8">
        <v>1895.31</v>
      </c>
      <c r="Q812" s="8">
        <v>49278.15</v>
      </c>
      <c r="R812" s="8">
        <v>49859.49</v>
      </c>
    </row>
    <row r="813">
      <c r="A813" s="6" t="s">
        <v>58</v>
      </c>
      <c r="B813" s="6" t="s">
        <v>166</v>
      </c>
      <c r="C813" s="6"/>
      <c r="D813" s="6" t="s">
        <v>20</v>
      </c>
      <c r="E813" s="7">
        <v>29.0</v>
      </c>
      <c r="F813" s="8">
        <v>594378.77</v>
      </c>
      <c r="G813" s="8">
        <v>20495.82</v>
      </c>
      <c r="H813" s="8">
        <v>18967.54</v>
      </c>
      <c r="I813" s="8">
        <v>654.05</v>
      </c>
      <c r="J813" s="8">
        <v>71.17</v>
      </c>
      <c r="K813" s="9">
        <v>0.1748</v>
      </c>
      <c r="L813" s="7">
        <v>1.28</v>
      </c>
      <c r="M813" s="9">
        <v>0.001</v>
      </c>
      <c r="N813" s="9">
        <v>0.001</v>
      </c>
      <c r="O813" s="7">
        <v>0.0</v>
      </c>
      <c r="P813" s="8">
        <v>1677.21</v>
      </c>
      <c r="Q813" s="8">
        <v>48639.04</v>
      </c>
      <c r="R813" s="8">
        <v>53456.79</v>
      </c>
    </row>
    <row r="814">
      <c r="A814" s="6" t="s">
        <v>24</v>
      </c>
      <c r="B814" s="6" t="s">
        <v>166</v>
      </c>
      <c r="C814" s="6"/>
      <c r="D814" s="6" t="s">
        <v>20</v>
      </c>
      <c r="E814" s="7">
        <v>30.0</v>
      </c>
      <c r="F814" s="8">
        <v>591809.88</v>
      </c>
      <c r="G814" s="8">
        <v>19727.0</v>
      </c>
      <c r="H814" s="8">
        <v>17507.74</v>
      </c>
      <c r="I814" s="8">
        <v>583.59</v>
      </c>
      <c r="J814" s="8">
        <v>69.2</v>
      </c>
      <c r="K814" s="9">
        <v>0.1652</v>
      </c>
      <c r="L814" s="7">
        <v>2.6</v>
      </c>
      <c r="M814" s="9">
        <v>0.001</v>
      </c>
      <c r="N814" s="9">
        <v>0.001</v>
      </c>
      <c r="O814" s="7">
        <v>0.0</v>
      </c>
      <c r="P814" s="8">
        <v>2087.59</v>
      </c>
      <c r="Q814" s="8">
        <v>62627.74</v>
      </c>
      <c r="R814" s="8">
        <v>47935.64</v>
      </c>
    </row>
    <row r="815">
      <c r="A815" s="6" t="s">
        <v>32</v>
      </c>
      <c r="B815" s="6" t="s">
        <v>166</v>
      </c>
      <c r="C815" s="6"/>
      <c r="D815" s="6" t="s">
        <v>33</v>
      </c>
      <c r="E815" s="7">
        <v>24.0</v>
      </c>
      <c r="F815" s="8">
        <v>529533.02</v>
      </c>
      <c r="G815" s="8">
        <v>22063.88</v>
      </c>
      <c r="H815" s="8">
        <v>17611.93</v>
      </c>
      <c r="I815" s="8">
        <v>733.83</v>
      </c>
      <c r="J815" s="8">
        <v>69.5</v>
      </c>
      <c r="K815" s="9">
        <v>0.1651</v>
      </c>
      <c r="L815" s="7">
        <v>3.09</v>
      </c>
      <c r="M815" s="9">
        <v>0.001</v>
      </c>
      <c r="N815" s="9">
        <v>0.001</v>
      </c>
      <c r="O815" s="7">
        <v>0.0</v>
      </c>
      <c r="P815" s="8">
        <v>1684.0</v>
      </c>
      <c r="Q815" s="8">
        <v>40415.93</v>
      </c>
      <c r="R815" s="8">
        <v>16886.59</v>
      </c>
    </row>
    <row r="816">
      <c r="A816" s="6" t="s">
        <v>56</v>
      </c>
      <c r="B816" s="6" t="s">
        <v>166</v>
      </c>
      <c r="C816" s="6"/>
      <c r="D816" s="6" t="s">
        <v>27</v>
      </c>
      <c r="E816" s="7">
        <v>21.0</v>
      </c>
      <c r="F816" s="8">
        <v>473495.16</v>
      </c>
      <c r="G816" s="8">
        <v>22547.39</v>
      </c>
      <c r="H816" s="8">
        <v>10894.6</v>
      </c>
      <c r="I816" s="8">
        <v>518.79</v>
      </c>
      <c r="J816" s="8">
        <v>72.0</v>
      </c>
      <c r="K816" s="9">
        <v>0.1858</v>
      </c>
      <c r="L816" s="7">
        <v>0.83</v>
      </c>
      <c r="M816" s="9">
        <v>0.001</v>
      </c>
      <c r="N816" s="9">
        <v>0.001</v>
      </c>
      <c r="O816" s="7">
        <v>0.0</v>
      </c>
      <c r="P816" s="8">
        <v>2230.89</v>
      </c>
      <c r="Q816" s="8">
        <v>46848.6</v>
      </c>
      <c r="R816" s="8">
        <v>6182.39</v>
      </c>
    </row>
    <row r="817">
      <c r="A817" s="6" t="s">
        <v>52</v>
      </c>
      <c r="B817" s="6" t="s">
        <v>166</v>
      </c>
      <c r="C817" s="6"/>
      <c r="D817" s="6" t="s">
        <v>20</v>
      </c>
      <c r="E817" s="7">
        <v>21.0</v>
      </c>
      <c r="F817" s="8">
        <v>456650.6</v>
      </c>
      <c r="G817" s="8">
        <v>21745.27</v>
      </c>
      <c r="H817" s="8">
        <v>13495.73</v>
      </c>
      <c r="I817" s="8">
        <v>642.65</v>
      </c>
      <c r="J817" s="8">
        <v>69.14</v>
      </c>
      <c r="K817" s="9">
        <v>0.1685</v>
      </c>
      <c r="L817" s="7">
        <v>2.12</v>
      </c>
      <c r="M817" s="9">
        <v>0.001</v>
      </c>
      <c r="N817" s="9">
        <v>0.001</v>
      </c>
      <c r="O817" s="7">
        <v>0.0</v>
      </c>
      <c r="P817" s="8">
        <v>1640.75</v>
      </c>
      <c r="Q817" s="8">
        <v>34455.73</v>
      </c>
      <c r="R817" s="8">
        <v>125.0</v>
      </c>
    </row>
    <row r="818">
      <c r="A818" s="6" t="s">
        <v>47</v>
      </c>
      <c r="B818" s="6" t="s">
        <v>166</v>
      </c>
      <c r="C818" s="6"/>
      <c r="D818" s="6" t="s">
        <v>20</v>
      </c>
      <c r="E818" s="7">
        <v>19.0</v>
      </c>
      <c r="F818" s="8">
        <v>434322.14</v>
      </c>
      <c r="G818" s="8">
        <v>22859.06</v>
      </c>
      <c r="H818" s="8">
        <v>12496.91</v>
      </c>
      <c r="I818" s="8">
        <v>657.73</v>
      </c>
      <c r="J818" s="8">
        <v>70.74</v>
      </c>
      <c r="K818" s="9">
        <v>0.1677</v>
      </c>
      <c r="L818" s="7">
        <v>1.05</v>
      </c>
      <c r="M818" s="9">
        <v>0.001</v>
      </c>
      <c r="N818" s="9">
        <v>0.001</v>
      </c>
      <c r="O818" s="7">
        <v>0.0</v>
      </c>
      <c r="P818" s="8">
        <v>2107.77</v>
      </c>
      <c r="Q818" s="8">
        <v>40047.71</v>
      </c>
      <c r="R818" s="8">
        <v>47987.8</v>
      </c>
    </row>
    <row r="819">
      <c r="A819" s="6" t="s">
        <v>53</v>
      </c>
      <c r="B819" s="6" t="s">
        <v>166</v>
      </c>
      <c r="C819" s="6"/>
      <c r="D819" s="6" t="s">
        <v>49</v>
      </c>
      <c r="E819" s="7">
        <v>20.0</v>
      </c>
      <c r="F819" s="8">
        <v>381758.56</v>
      </c>
      <c r="G819" s="8">
        <v>19087.93</v>
      </c>
      <c r="H819" s="8">
        <v>13033.94</v>
      </c>
      <c r="I819" s="8">
        <v>651.7</v>
      </c>
      <c r="J819" s="8">
        <v>68.4</v>
      </c>
      <c r="K819" s="9">
        <v>0.1665</v>
      </c>
      <c r="L819" s="7">
        <v>2.43</v>
      </c>
      <c r="M819" s="9">
        <v>0.001</v>
      </c>
      <c r="N819" s="9">
        <v>0.001</v>
      </c>
      <c r="O819" s="7">
        <v>0.0</v>
      </c>
      <c r="P819" s="8">
        <v>1931.85</v>
      </c>
      <c r="Q819" s="8">
        <v>38636.94</v>
      </c>
      <c r="R819" s="8">
        <v>29074.42</v>
      </c>
    </row>
    <row r="820">
      <c r="A820" s="6" t="s">
        <v>60</v>
      </c>
      <c r="B820" s="6" t="s">
        <v>166</v>
      </c>
      <c r="C820" s="6"/>
      <c r="D820" s="6" t="s">
        <v>20</v>
      </c>
      <c r="E820" s="7">
        <v>18.0</v>
      </c>
      <c r="F820" s="8">
        <v>322353.85</v>
      </c>
      <c r="G820" s="8">
        <v>17908.55</v>
      </c>
      <c r="H820" s="8">
        <v>10121.87</v>
      </c>
      <c r="I820" s="8">
        <v>562.33</v>
      </c>
      <c r="J820" s="8">
        <v>68.0</v>
      </c>
      <c r="K820" s="9">
        <v>0.1616</v>
      </c>
      <c r="L820" s="7">
        <v>4.83</v>
      </c>
      <c r="M820" s="9">
        <v>0.001</v>
      </c>
      <c r="N820" s="9">
        <v>0.001</v>
      </c>
      <c r="O820" s="7">
        <v>0.0</v>
      </c>
      <c r="P820" s="8">
        <v>1862.28</v>
      </c>
      <c r="Q820" s="8">
        <v>33521.02</v>
      </c>
      <c r="R820" s="8">
        <v>5744.0</v>
      </c>
    </row>
    <row r="821">
      <c r="A821" s="6" t="s">
        <v>41</v>
      </c>
      <c r="B821" s="6" t="s">
        <v>166</v>
      </c>
      <c r="C821" s="6"/>
      <c r="D821" s="6" t="s">
        <v>20</v>
      </c>
      <c r="E821" s="7">
        <v>9.0</v>
      </c>
      <c r="F821" s="8">
        <v>177548.96</v>
      </c>
      <c r="G821" s="8">
        <v>19727.66</v>
      </c>
      <c r="H821" s="8">
        <v>3930.64</v>
      </c>
      <c r="I821" s="8">
        <v>436.74</v>
      </c>
      <c r="J821" s="8">
        <v>69.33</v>
      </c>
      <c r="K821" s="9">
        <v>0.1662</v>
      </c>
      <c r="L821" s="7">
        <v>2.7</v>
      </c>
      <c r="M821" s="9">
        <v>0.0</v>
      </c>
      <c r="N821" s="9">
        <v>0.0</v>
      </c>
      <c r="O821" s="7">
        <v>0.0</v>
      </c>
      <c r="P821" s="8">
        <v>1492.5</v>
      </c>
      <c r="Q821" s="8">
        <v>13432.53</v>
      </c>
      <c r="R821" s="8">
        <v>16036.25</v>
      </c>
    </row>
    <row r="822">
      <c r="A822" s="6" t="s">
        <v>48</v>
      </c>
      <c r="B822" s="6" t="s">
        <v>166</v>
      </c>
      <c r="C822" s="6"/>
      <c r="D822" s="6" t="s">
        <v>49</v>
      </c>
      <c r="E822" s="7">
        <v>5.0</v>
      </c>
      <c r="F822" s="8">
        <v>127541.88</v>
      </c>
      <c r="G822" s="8">
        <v>25508.38</v>
      </c>
      <c r="H822" s="8">
        <v>5113.34</v>
      </c>
      <c r="I822" s="8">
        <v>1022.67</v>
      </c>
      <c r="J822" s="8">
        <v>72.0</v>
      </c>
      <c r="K822" s="9">
        <v>0.1763</v>
      </c>
      <c r="L822" s="7">
        <v>1.22</v>
      </c>
      <c r="M822" s="9">
        <v>0.0</v>
      </c>
      <c r="N822" s="9">
        <v>0.0</v>
      </c>
      <c r="O822" s="7">
        <v>0.0</v>
      </c>
      <c r="P822" s="8">
        <v>2459.07</v>
      </c>
      <c r="Q822" s="8">
        <v>12295.34</v>
      </c>
      <c r="R822" s="8">
        <v>160315.05</v>
      </c>
    </row>
    <row r="823">
      <c r="A823" s="6" t="s">
        <v>50</v>
      </c>
      <c r="B823" s="6" t="s">
        <v>166</v>
      </c>
      <c r="C823" s="6"/>
      <c r="D823" s="6" t="s">
        <v>20</v>
      </c>
      <c r="E823" s="7">
        <v>2.0</v>
      </c>
      <c r="F823" s="8">
        <v>39669.05</v>
      </c>
      <c r="G823" s="8">
        <v>19834.53</v>
      </c>
      <c r="H823" s="8">
        <v>1394.88</v>
      </c>
      <c r="I823" s="8">
        <v>697.44</v>
      </c>
      <c r="J823" s="8">
        <v>72.0</v>
      </c>
      <c r="K823" s="9">
        <v>0.1672</v>
      </c>
      <c r="L823" s="7">
        <v>1.5</v>
      </c>
      <c r="M823" s="9">
        <v>0.0</v>
      </c>
      <c r="N823" s="9">
        <v>0.0</v>
      </c>
      <c r="O823" s="7">
        <v>0.0</v>
      </c>
      <c r="P823" s="8">
        <v>1950.44</v>
      </c>
      <c r="Q823" s="8">
        <v>3900.88</v>
      </c>
      <c r="R823" s="8">
        <v>273069.71</v>
      </c>
    </row>
    <row r="824">
      <c r="A824" s="6" t="s">
        <v>44</v>
      </c>
      <c r="B824" s="6" t="s">
        <v>166</v>
      </c>
      <c r="C824" s="6"/>
      <c r="D824" s="6" t="s">
        <v>20</v>
      </c>
      <c r="E824" s="7">
        <v>1.0</v>
      </c>
      <c r="F824" s="8">
        <v>18853.17</v>
      </c>
      <c r="G824" s="8">
        <v>18853.17</v>
      </c>
      <c r="H824" s="8">
        <v>150.0</v>
      </c>
      <c r="I824" s="8">
        <v>150.0</v>
      </c>
      <c r="J824" s="8">
        <v>72.0</v>
      </c>
      <c r="K824" s="9">
        <v>0.18</v>
      </c>
      <c r="L824" s="7">
        <v>18.0</v>
      </c>
      <c r="M824" s="9">
        <v>0.0</v>
      </c>
      <c r="N824" s="9">
        <v>0.0</v>
      </c>
      <c r="O824" s="7">
        <v>0.0</v>
      </c>
      <c r="P824" s="8">
        <v>1843.0</v>
      </c>
      <c r="Q824" s="8">
        <v>1843.0</v>
      </c>
      <c r="R824" s="8">
        <v>40415.93</v>
      </c>
    </row>
    <row r="825">
      <c r="A825" s="6" t="s">
        <v>45</v>
      </c>
      <c r="B825" s="6" t="s">
        <v>166</v>
      </c>
      <c r="C825" s="6"/>
      <c r="D825" s="6" t="s">
        <v>27</v>
      </c>
      <c r="E825" s="7">
        <v>2.0</v>
      </c>
      <c r="F825" s="8">
        <v>16767.0</v>
      </c>
      <c r="G825" s="8">
        <v>8383.5</v>
      </c>
      <c r="H825" s="8">
        <v>377.76</v>
      </c>
      <c r="I825" s="8">
        <v>188.88</v>
      </c>
      <c r="J825" s="8">
        <v>66.0</v>
      </c>
      <c r="K825" s="9">
        <v>0.1869</v>
      </c>
      <c r="L825" s="7">
        <v>0.54</v>
      </c>
      <c r="M825" s="9">
        <v>0.0</v>
      </c>
      <c r="N825" s="9">
        <v>0.0</v>
      </c>
      <c r="O825" s="7">
        <v>0.0</v>
      </c>
      <c r="P825" s="8">
        <v>595.3</v>
      </c>
      <c r="Q825" s="8">
        <v>1190.59</v>
      </c>
      <c r="R825" s="8">
        <v>2180.59</v>
      </c>
    </row>
    <row r="826">
      <c r="A826" s="6" t="s">
        <v>57</v>
      </c>
      <c r="B826" s="6" t="s">
        <v>166</v>
      </c>
      <c r="C826" s="6"/>
      <c r="D826" s="6" t="s">
        <v>33</v>
      </c>
      <c r="E826" s="7">
        <v>1.0</v>
      </c>
      <c r="F826" s="8">
        <v>16287.0</v>
      </c>
      <c r="G826" s="8">
        <v>16287.0</v>
      </c>
      <c r="H826" s="8">
        <v>100.0</v>
      </c>
      <c r="I826" s="8">
        <v>100.0</v>
      </c>
      <c r="J826" s="8">
        <v>72.0</v>
      </c>
      <c r="K826" s="9">
        <v>0.18</v>
      </c>
      <c r="L826" s="7">
        <v>0.0</v>
      </c>
      <c r="M826" s="9">
        <v>0.0</v>
      </c>
      <c r="N826" s="9">
        <v>0.0</v>
      </c>
      <c r="O826" s="7">
        <v>0.0</v>
      </c>
      <c r="P826" s="8">
        <v>1390.0</v>
      </c>
      <c r="Q826" s="8">
        <v>1390.0</v>
      </c>
      <c r="R826" s="8">
        <v>213243.45</v>
      </c>
    </row>
    <row r="827">
      <c r="A827" s="6" t="s">
        <v>51</v>
      </c>
      <c r="B827" s="6" t="s">
        <v>166</v>
      </c>
      <c r="C827" s="6"/>
      <c r="D827" s="6" t="s">
        <v>31</v>
      </c>
      <c r="E827" s="7">
        <v>1.0</v>
      </c>
      <c r="F827" s="8">
        <v>14642.43</v>
      </c>
      <c r="G827" s="8">
        <v>14642.43</v>
      </c>
      <c r="H827" s="8">
        <v>622.91</v>
      </c>
      <c r="I827" s="8">
        <v>622.91</v>
      </c>
      <c r="J827" s="8">
        <v>60.0</v>
      </c>
      <c r="K827" s="9">
        <v>0.1434</v>
      </c>
      <c r="L827" s="7">
        <v>2.0</v>
      </c>
      <c r="M827" s="9">
        <v>0.0</v>
      </c>
      <c r="N827" s="9">
        <v>0.0</v>
      </c>
      <c r="O827" s="7">
        <v>0.0</v>
      </c>
      <c r="P827" s="8">
        <v>2105.91</v>
      </c>
      <c r="Q827" s="8">
        <v>2105.91</v>
      </c>
      <c r="R827" s="8">
        <v>48571.26</v>
      </c>
    </row>
    <row r="828">
      <c r="A828" s="6" t="s">
        <v>40</v>
      </c>
      <c r="B828" s="6" t="s">
        <v>167</v>
      </c>
      <c r="C828" s="6"/>
      <c r="D828" s="6" t="s">
        <v>20</v>
      </c>
      <c r="E828" s="7">
        <v>1.0</v>
      </c>
      <c r="F828" s="8">
        <v>84799.4</v>
      </c>
      <c r="G828" s="8">
        <v>84799.4</v>
      </c>
      <c r="H828" s="8">
        <v>0.0</v>
      </c>
      <c r="I828" s="8">
        <v>0.0</v>
      </c>
      <c r="J828" s="8">
        <v>48.0</v>
      </c>
      <c r="K828" s="9">
        <v>0.0799</v>
      </c>
      <c r="L828" s="7">
        <v>7.99</v>
      </c>
      <c r="M828" s="9">
        <v>0.0</v>
      </c>
      <c r="N828" s="9">
        <v>0.0</v>
      </c>
      <c r="O828" s="7">
        <v>0.0</v>
      </c>
      <c r="P828" s="8">
        <v>1340.0</v>
      </c>
      <c r="Q828" s="8">
        <v>1340.0</v>
      </c>
      <c r="R828" s="8">
        <v>76998.77</v>
      </c>
    </row>
    <row r="829">
      <c r="A829" s="6" t="s">
        <v>53</v>
      </c>
      <c r="B829" s="6" t="s">
        <v>168</v>
      </c>
      <c r="C829" s="6"/>
      <c r="D829" s="6" t="s">
        <v>49</v>
      </c>
      <c r="E829" s="7">
        <v>3.0</v>
      </c>
      <c r="F829" s="8">
        <v>116690.69</v>
      </c>
      <c r="G829" s="8">
        <v>38896.9</v>
      </c>
      <c r="H829" s="8">
        <v>1750.36</v>
      </c>
      <c r="I829" s="8">
        <v>583.45</v>
      </c>
      <c r="J829" s="8">
        <v>100.0</v>
      </c>
      <c r="K829" s="9">
        <v>0.0364</v>
      </c>
      <c r="L829" s="7">
        <v>3.64</v>
      </c>
      <c r="M829" s="9">
        <v>0.0</v>
      </c>
      <c r="N829" s="9">
        <v>0.0</v>
      </c>
      <c r="O829" s="7">
        <v>0.0</v>
      </c>
      <c r="P829" s="8">
        <v>2309.12</v>
      </c>
      <c r="Q829" s="8">
        <v>6927.36</v>
      </c>
      <c r="R829" s="8">
        <v>781639.73</v>
      </c>
    </row>
    <row r="830">
      <c r="A830" s="6" t="s">
        <v>53</v>
      </c>
      <c r="B830" s="6" t="s">
        <v>169</v>
      </c>
      <c r="C830" s="6"/>
      <c r="D830" s="6" t="s">
        <v>49</v>
      </c>
      <c r="E830" s="7">
        <v>7.0</v>
      </c>
      <c r="F830" s="8">
        <v>154504.07</v>
      </c>
      <c r="G830" s="8">
        <v>22072.01</v>
      </c>
      <c r="H830" s="8">
        <v>5220.71</v>
      </c>
      <c r="I830" s="8">
        <v>745.82</v>
      </c>
      <c r="J830" s="8">
        <v>78.14</v>
      </c>
      <c r="K830" s="9">
        <v>0.0906</v>
      </c>
      <c r="L830" s="7">
        <v>2.61</v>
      </c>
      <c r="M830" s="9">
        <v>0.0</v>
      </c>
      <c r="N830" s="9">
        <v>0.0</v>
      </c>
      <c r="O830" s="7">
        <v>0.0</v>
      </c>
      <c r="P830" s="8">
        <v>1993.53</v>
      </c>
      <c r="Q830" s="8">
        <v>13954.71</v>
      </c>
      <c r="R830" s="8">
        <v>2297.14</v>
      </c>
    </row>
    <row r="831">
      <c r="A831" s="6" t="s">
        <v>40</v>
      </c>
      <c r="B831" s="6" t="s">
        <v>170</v>
      </c>
      <c r="C831" s="6"/>
      <c r="D831" s="6" t="s">
        <v>20</v>
      </c>
      <c r="E831" s="7">
        <v>1.0</v>
      </c>
      <c r="F831" s="8">
        <v>49539.16</v>
      </c>
      <c r="G831" s="8">
        <v>49539.16</v>
      </c>
      <c r="H831" s="8">
        <v>0.0</v>
      </c>
      <c r="I831" s="8">
        <v>0.0</v>
      </c>
      <c r="J831" s="8">
        <v>2.0</v>
      </c>
      <c r="K831" s="9">
        <v>0.0</v>
      </c>
      <c r="L831" s="7">
        <v>0.0</v>
      </c>
      <c r="M831" s="9">
        <v>0.0</v>
      </c>
      <c r="N831" s="9">
        <v>0.0</v>
      </c>
      <c r="O831" s="7">
        <v>0.0</v>
      </c>
      <c r="P831" s="8">
        <v>7.0</v>
      </c>
      <c r="Q831" s="8">
        <v>7.0</v>
      </c>
      <c r="R831" s="8">
        <v>35439.6</v>
      </c>
    </row>
    <row r="832">
      <c r="A832" s="6" t="s">
        <v>24</v>
      </c>
      <c r="B832" s="6" t="s">
        <v>171</v>
      </c>
      <c r="C832" s="6"/>
      <c r="D832" s="6" t="s">
        <v>20</v>
      </c>
      <c r="E832" s="7">
        <v>24.0</v>
      </c>
      <c r="F832" s="8">
        <v>629675.16</v>
      </c>
      <c r="G832" s="8">
        <v>26236.47</v>
      </c>
      <c r="H832" s="8">
        <v>9870.26</v>
      </c>
      <c r="I832" s="8">
        <v>411.26</v>
      </c>
      <c r="J832" s="8">
        <v>69.63</v>
      </c>
      <c r="K832" s="9">
        <v>0.0487</v>
      </c>
      <c r="L832" s="7">
        <v>1.4</v>
      </c>
      <c r="M832" s="9">
        <v>0.001</v>
      </c>
      <c r="N832" s="9">
        <v>0.001</v>
      </c>
      <c r="O832" s="7">
        <v>0.0</v>
      </c>
      <c r="P832" s="8">
        <v>2023.8</v>
      </c>
      <c r="Q832" s="8">
        <v>48571.26</v>
      </c>
      <c r="R832" s="8">
        <v>18450.14</v>
      </c>
    </row>
    <row r="833">
      <c r="A833" s="6" t="s">
        <v>21</v>
      </c>
      <c r="B833" s="6" t="s">
        <v>171</v>
      </c>
      <c r="C833" s="6"/>
      <c r="D833" s="6" t="s">
        <v>20</v>
      </c>
      <c r="E833" s="7">
        <v>8.0</v>
      </c>
      <c r="F833" s="8">
        <v>297882.5</v>
      </c>
      <c r="G833" s="8">
        <v>37235.31</v>
      </c>
      <c r="H833" s="8">
        <v>9456.46</v>
      </c>
      <c r="I833" s="8">
        <v>1182.06</v>
      </c>
      <c r="J833" s="8">
        <v>75.0</v>
      </c>
      <c r="K833" s="9">
        <v>0.0499</v>
      </c>
      <c r="L833" s="7">
        <v>2.0</v>
      </c>
      <c r="M833" s="9">
        <v>0.0</v>
      </c>
      <c r="N833" s="9">
        <v>0.0</v>
      </c>
      <c r="O833" s="7">
        <v>0.0</v>
      </c>
      <c r="P833" s="8">
        <v>2429.68</v>
      </c>
      <c r="Q833" s="8">
        <v>19437.46</v>
      </c>
      <c r="R833" s="8">
        <v>21275.01</v>
      </c>
    </row>
    <row r="834">
      <c r="A834" s="6" t="s">
        <v>23</v>
      </c>
      <c r="B834" s="6" t="s">
        <v>171</v>
      </c>
      <c r="C834" s="6"/>
      <c r="D834" s="6" t="s">
        <v>20</v>
      </c>
      <c r="E834" s="7">
        <v>8.0</v>
      </c>
      <c r="F834" s="8">
        <v>238413.37</v>
      </c>
      <c r="G834" s="8">
        <v>29801.67</v>
      </c>
      <c r="H834" s="8">
        <v>8433.78</v>
      </c>
      <c r="I834" s="8">
        <v>1054.22</v>
      </c>
      <c r="J834" s="8">
        <v>71.25</v>
      </c>
      <c r="K834" s="9">
        <v>0.0501</v>
      </c>
      <c r="L834" s="7">
        <v>1.57</v>
      </c>
      <c r="M834" s="9">
        <v>0.0</v>
      </c>
      <c r="N834" s="9">
        <v>0.0</v>
      </c>
      <c r="O834" s="7">
        <v>0.0</v>
      </c>
      <c r="P834" s="8">
        <v>2163.6</v>
      </c>
      <c r="Q834" s="8">
        <v>17308.78</v>
      </c>
      <c r="R834" s="8">
        <v>43089.65</v>
      </c>
    </row>
    <row r="835">
      <c r="A835" s="6" t="s">
        <v>52</v>
      </c>
      <c r="B835" s="6" t="s">
        <v>171</v>
      </c>
      <c r="C835" s="6"/>
      <c r="D835" s="6" t="s">
        <v>20</v>
      </c>
      <c r="E835" s="7">
        <v>6.0</v>
      </c>
      <c r="F835" s="8">
        <v>147589.68</v>
      </c>
      <c r="G835" s="8">
        <v>24598.28</v>
      </c>
      <c r="H835" s="8">
        <v>3986.01</v>
      </c>
      <c r="I835" s="8">
        <v>664.34</v>
      </c>
      <c r="J835" s="8">
        <v>74.0</v>
      </c>
      <c r="K835" s="9">
        <v>0.0557</v>
      </c>
      <c r="L835" s="7">
        <v>1.17</v>
      </c>
      <c r="M835" s="9">
        <v>0.0</v>
      </c>
      <c r="N835" s="9">
        <v>0.0</v>
      </c>
      <c r="O835" s="7">
        <v>0.0</v>
      </c>
      <c r="P835" s="8">
        <v>1191.84</v>
      </c>
      <c r="Q835" s="8">
        <v>7151.01</v>
      </c>
      <c r="R835" s="8">
        <v>89593.89</v>
      </c>
    </row>
    <row r="836">
      <c r="A836" s="6" t="s">
        <v>40</v>
      </c>
      <c r="B836" s="6" t="s">
        <v>172</v>
      </c>
      <c r="C836" s="6"/>
      <c r="D836" s="6" t="s">
        <v>20</v>
      </c>
      <c r="E836" s="7">
        <v>1.0</v>
      </c>
      <c r="F836" s="8">
        <v>28197.51</v>
      </c>
      <c r="G836" s="8">
        <v>28197.51</v>
      </c>
      <c r="H836" s="8">
        <v>0.0</v>
      </c>
      <c r="I836" s="8">
        <v>0.0</v>
      </c>
      <c r="J836" s="8">
        <v>2.0</v>
      </c>
      <c r="K836" s="9">
        <v>0.08</v>
      </c>
      <c r="L836" s="7">
        <v>8.0</v>
      </c>
      <c r="M836" s="9">
        <v>0.0</v>
      </c>
      <c r="N836" s="9">
        <v>0.0</v>
      </c>
      <c r="O836" s="7">
        <v>0.0</v>
      </c>
      <c r="P836" s="8">
        <v>0.0</v>
      </c>
      <c r="Q836" s="8">
        <v>0.0</v>
      </c>
      <c r="R836" s="8">
        <v>18063.09</v>
      </c>
    </row>
    <row r="837">
      <c r="A837" s="6" t="s">
        <v>35</v>
      </c>
      <c r="B837" s="6" t="s">
        <v>173</v>
      </c>
      <c r="C837" s="6"/>
      <c r="D837" s="6" t="s">
        <v>31</v>
      </c>
      <c r="E837" s="7">
        <v>90.0</v>
      </c>
      <c r="F837" s="8">
        <v>2441138.74</v>
      </c>
      <c r="G837" s="8">
        <v>27123.76</v>
      </c>
      <c r="H837" s="8">
        <v>73112.16</v>
      </c>
      <c r="I837" s="8">
        <v>812.36</v>
      </c>
      <c r="J837" s="8">
        <v>69.17</v>
      </c>
      <c r="K837" s="9">
        <v>0.0535</v>
      </c>
      <c r="L837" s="7">
        <v>1.66</v>
      </c>
      <c r="M837" s="9">
        <v>0.003</v>
      </c>
      <c r="N837" s="9">
        <v>0.003</v>
      </c>
      <c r="O837" s="7">
        <v>0.0</v>
      </c>
      <c r="P837" s="8">
        <v>2028.66</v>
      </c>
      <c r="Q837" s="8">
        <v>182579.03</v>
      </c>
      <c r="R837" s="8">
        <v>26549.0</v>
      </c>
    </row>
    <row r="838">
      <c r="A838" s="6" t="s">
        <v>36</v>
      </c>
      <c r="B838" s="6" t="s">
        <v>173</v>
      </c>
      <c r="C838" s="6"/>
      <c r="D838" s="6" t="s">
        <v>33</v>
      </c>
      <c r="E838" s="7">
        <v>67.0</v>
      </c>
      <c r="F838" s="8">
        <v>2329063.85</v>
      </c>
      <c r="G838" s="8">
        <v>34762.15</v>
      </c>
      <c r="H838" s="8">
        <v>83036.64</v>
      </c>
      <c r="I838" s="8">
        <v>1239.35</v>
      </c>
      <c r="J838" s="8">
        <v>69.67</v>
      </c>
      <c r="K838" s="9">
        <v>0.0435</v>
      </c>
      <c r="L838" s="7">
        <v>1.66</v>
      </c>
      <c r="M838" s="9">
        <v>0.002</v>
      </c>
      <c r="N838" s="9">
        <v>0.002</v>
      </c>
      <c r="O838" s="7">
        <v>0.0</v>
      </c>
      <c r="P838" s="8">
        <v>3064.19</v>
      </c>
      <c r="Q838" s="8">
        <v>205301.04</v>
      </c>
      <c r="R838" s="8">
        <v>1181.06</v>
      </c>
    </row>
    <row r="839">
      <c r="A839" s="6" t="s">
        <v>34</v>
      </c>
      <c r="B839" s="6" t="s">
        <v>173</v>
      </c>
      <c r="C839" s="6"/>
      <c r="D839" s="6" t="s">
        <v>20</v>
      </c>
      <c r="E839" s="7">
        <v>58.0</v>
      </c>
      <c r="F839" s="8">
        <v>2091891.53</v>
      </c>
      <c r="G839" s="8">
        <v>36067.1</v>
      </c>
      <c r="H839" s="8">
        <v>71111.45</v>
      </c>
      <c r="I839" s="8">
        <v>1226.06</v>
      </c>
      <c r="J839" s="8">
        <v>71.22</v>
      </c>
      <c r="K839" s="9">
        <v>0.0535</v>
      </c>
      <c r="L839" s="7">
        <v>1.27</v>
      </c>
      <c r="M839" s="9">
        <v>0.002</v>
      </c>
      <c r="N839" s="9">
        <v>0.002</v>
      </c>
      <c r="O839" s="7">
        <v>0.0</v>
      </c>
      <c r="P839" s="8">
        <v>3676.61</v>
      </c>
      <c r="Q839" s="8">
        <v>213243.45</v>
      </c>
      <c r="R839" s="8">
        <v>117620.03</v>
      </c>
    </row>
    <row r="840">
      <c r="A840" s="6" t="s">
        <v>32</v>
      </c>
      <c r="B840" s="6" t="s">
        <v>173</v>
      </c>
      <c r="C840" s="6"/>
      <c r="D840" s="6" t="s">
        <v>33</v>
      </c>
      <c r="E840" s="7">
        <v>62.0</v>
      </c>
      <c r="F840" s="8">
        <v>1726509.92</v>
      </c>
      <c r="G840" s="8">
        <v>27846.93</v>
      </c>
      <c r="H840" s="8">
        <v>78999.43</v>
      </c>
      <c r="I840" s="8">
        <v>1274.18</v>
      </c>
      <c r="J840" s="8">
        <v>69.97</v>
      </c>
      <c r="K840" s="9">
        <v>0.0566</v>
      </c>
      <c r="L840" s="7">
        <v>1.72</v>
      </c>
      <c r="M840" s="9">
        <v>0.002</v>
      </c>
      <c r="N840" s="9">
        <v>0.002</v>
      </c>
      <c r="O840" s="7">
        <v>0.0</v>
      </c>
      <c r="P840" s="8">
        <v>2496.02</v>
      </c>
      <c r="Q840" s="8">
        <v>154753.43</v>
      </c>
      <c r="R840" s="8">
        <v>5840.0</v>
      </c>
    </row>
    <row r="841">
      <c r="A841" s="6" t="s">
        <v>38</v>
      </c>
      <c r="B841" s="6" t="s">
        <v>173</v>
      </c>
      <c r="C841" s="6"/>
      <c r="D841" s="6" t="s">
        <v>33</v>
      </c>
      <c r="E841" s="7">
        <v>60.0</v>
      </c>
      <c r="F841" s="8">
        <v>1626438.6</v>
      </c>
      <c r="G841" s="8">
        <v>27107.31</v>
      </c>
      <c r="H841" s="8">
        <v>65482.22</v>
      </c>
      <c r="I841" s="8">
        <v>1091.37</v>
      </c>
      <c r="J841" s="8">
        <v>70.95</v>
      </c>
      <c r="K841" s="9">
        <v>0.0482</v>
      </c>
      <c r="L841" s="7">
        <v>1.71</v>
      </c>
      <c r="M841" s="9">
        <v>0.002</v>
      </c>
      <c r="N841" s="9">
        <v>0.002</v>
      </c>
      <c r="O841" s="7">
        <v>0.0</v>
      </c>
      <c r="P841" s="8">
        <v>3093.34</v>
      </c>
      <c r="Q841" s="8">
        <v>185600.22</v>
      </c>
      <c r="R841" s="8">
        <v>3744.81</v>
      </c>
    </row>
    <row r="842">
      <c r="A842" s="6" t="s">
        <v>18</v>
      </c>
      <c r="B842" s="6" t="s">
        <v>173</v>
      </c>
      <c r="C842" s="6"/>
      <c r="D842" s="6" t="s">
        <v>20</v>
      </c>
      <c r="E842" s="7">
        <v>37.0</v>
      </c>
      <c r="F842" s="8">
        <v>1623523.4</v>
      </c>
      <c r="G842" s="8">
        <v>43879.01</v>
      </c>
      <c r="H842" s="8">
        <v>55130.28</v>
      </c>
      <c r="I842" s="8">
        <v>1490.01</v>
      </c>
      <c r="J842" s="8">
        <v>74.11</v>
      </c>
      <c r="K842" s="9">
        <v>0.0519</v>
      </c>
      <c r="L842" s="7">
        <v>1.42</v>
      </c>
      <c r="M842" s="9">
        <v>0.001</v>
      </c>
      <c r="N842" s="9">
        <v>0.001</v>
      </c>
      <c r="O842" s="7">
        <v>0.0</v>
      </c>
      <c r="P842" s="8">
        <v>4586.18</v>
      </c>
      <c r="Q842" s="8">
        <v>169688.53</v>
      </c>
      <c r="R842" s="8">
        <v>18382.47</v>
      </c>
    </row>
    <row r="843">
      <c r="A843" s="6" t="s">
        <v>42</v>
      </c>
      <c r="B843" s="6" t="s">
        <v>173</v>
      </c>
      <c r="C843" s="6"/>
      <c r="D843" s="6" t="s">
        <v>20</v>
      </c>
      <c r="E843" s="7">
        <v>37.0</v>
      </c>
      <c r="F843" s="8">
        <v>1432864.0</v>
      </c>
      <c r="G843" s="8">
        <v>38726.05</v>
      </c>
      <c r="H843" s="8">
        <v>37773.85</v>
      </c>
      <c r="I843" s="8">
        <v>1020.91</v>
      </c>
      <c r="J843" s="8">
        <v>67.62</v>
      </c>
      <c r="K843" s="9">
        <v>0.046</v>
      </c>
      <c r="L843" s="7">
        <v>1.25</v>
      </c>
      <c r="M843" s="9">
        <v>0.001</v>
      </c>
      <c r="N843" s="9">
        <v>0.001</v>
      </c>
      <c r="O843" s="7">
        <v>0.0</v>
      </c>
      <c r="P843" s="8">
        <v>4318.25</v>
      </c>
      <c r="Q843" s="8">
        <v>159775.4</v>
      </c>
      <c r="R843" s="8">
        <v>37493.82</v>
      </c>
    </row>
    <row r="844">
      <c r="A844" s="6" t="s">
        <v>37</v>
      </c>
      <c r="B844" s="6" t="s">
        <v>173</v>
      </c>
      <c r="C844" s="6"/>
      <c r="D844" s="6" t="s">
        <v>31</v>
      </c>
      <c r="E844" s="7">
        <v>38.0</v>
      </c>
      <c r="F844" s="8">
        <v>1122291.47</v>
      </c>
      <c r="G844" s="8">
        <v>29533.99</v>
      </c>
      <c r="H844" s="8">
        <v>31568.28</v>
      </c>
      <c r="I844" s="8">
        <v>830.74</v>
      </c>
      <c r="J844" s="8">
        <v>72.24</v>
      </c>
      <c r="K844" s="9">
        <v>0.0583</v>
      </c>
      <c r="L844" s="7">
        <v>1.39</v>
      </c>
      <c r="M844" s="9">
        <v>0.001</v>
      </c>
      <c r="N844" s="9">
        <v>0.001</v>
      </c>
      <c r="O844" s="7">
        <v>0.0</v>
      </c>
      <c r="P844" s="8">
        <v>2775.58</v>
      </c>
      <c r="Q844" s="8">
        <v>105472.08</v>
      </c>
      <c r="R844" s="8">
        <v>11149.26</v>
      </c>
    </row>
    <row r="845">
      <c r="A845" s="6" t="s">
        <v>29</v>
      </c>
      <c r="B845" s="6" t="s">
        <v>173</v>
      </c>
      <c r="C845" s="6"/>
      <c r="D845" s="6" t="s">
        <v>31</v>
      </c>
      <c r="E845" s="7">
        <v>34.0</v>
      </c>
      <c r="F845" s="8">
        <v>1038894.7</v>
      </c>
      <c r="G845" s="8">
        <v>30555.73</v>
      </c>
      <c r="H845" s="8">
        <v>37186.84</v>
      </c>
      <c r="I845" s="8">
        <v>1093.73</v>
      </c>
      <c r="J845" s="8">
        <v>71.65</v>
      </c>
      <c r="K845" s="9">
        <v>0.0618</v>
      </c>
      <c r="L845" s="7">
        <v>1.13</v>
      </c>
      <c r="M845" s="9">
        <v>0.001</v>
      </c>
      <c r="N845" s="9">
        <v>0.001</v>
      </c>
      <c r="O845" s="7">
        <v>0.0</v>
      </c>
      <c r="P845" s="8">
        <v>2573.88</v>
      </c>
      <c r="Q845" s="8">
        <v>87511.84</v>
      </c>
      <c r="R845" s="8">
        <v>26719.55</v>
      </c>
    </row>
    <row r="846">
      <c r="A846" s="6" t="s">
        <v>55</v>
      </c>
      <c r="B846" s="6" t="s">
        <v>173</v>
      </c>
      <c r="C846" s="6"/>
      <c r="D846" s="6" t="s">
        <v>33</v>
      </c>
      <c r="E846" s="7">
        <v>31.0</v>
      </c>
      <c r="F846" s="8">
        <v>793007.4</v>
      </c>
      <c r="G846" s="8">
        <v>25580.88</v>
      </c>
      <c r="H846" s="8">
        <v>29430.47</v>
      </c>
      <c r="I846" s="8">
        <v>949.37</v>
      </c>
      <c r="J846" s="8">
        <v>71.32</v>
      </c>
      <c r="K846" s="9">
        <v>0.0522</v>
      </c>
      <c r="L846" s="7">
        <v>1.33</v>
      </c>
      <c r="M846" s="9">
        <v>0.001</v>
      </c>
      <c r="N846" s="9">
        <v>0.001</v>
      </c>
      <c r="O846" s="7">
        <v>0.0</v>
      </c>
      <c r="P846" s="8">
        <v>2456.98</v>
      </c>
      <c r="Q846" s="8">
        <v>76166.47</v>
      </c>
      <c r="R846" s="8">
        <v>39611.96</v>
      </c>
    </row>
    <row r="847">
      <c r="A847" s="6" t="s">
        <v>41</v>
      </c>
      <c r="B847" s="6" t="s">
        <v>173</v>
      </c>
      <c r="C847" s="6"/>
      <c r="D847" s="6" t="s">
        <v>20</v>
      </c>
      <c r="E847" s="7">
        <v>18.0</v>
      </c>
      <c r="F847" s="8">
        <v>789645.4</v>
      </c>
      <c r="G847" s="8">
        <v>43869.19</v>
      </c>
      <c r="H847" s="8">
        <v>27548.02</v>
      </c>
      <c r="I847" s="8">
        <v>1530.45</v>
      </c>
      <c r="J847" s="8">
        <v>74.17</v>
      </c>
      <c r="K847" s="9">
        <v>0.0604</v>
      </c>
      <c r="L847" s="7">
        <v>1.48</v>
      </c>
      <c r="M847" s="9">
        <v>0.001</v>
      </c>
      <c r="N847" s="9">
        <v>0.001</v>
      </c>
      <c r="O847" s="7">
        <v>0.0</v>
      </c>
      <c r="P847" s="8">
        <v>3221.5</v>
      </c>
      <c r="Q847" s="8">
        <v>57987.02</v>
      </c>
      <c r="R847" s="8">
        <v>5620.07</v>
      </c>
    </row>
    <row r="848">
      <c r="A848" s="6" t="s">
        <v>53</v>
      </c>
      <c r="B848" s="6" t="s">
        <v>173</v>
      </c>
      <c r="C848" s="6"/>
      <c r="D848" s="6" t="s">
        <v>49</v>
      </c>
      <c r="E848" s="7">
        <v>29.0</v>
      </c>
      <c r="F848" s="8">
        <v>732200.39</v>
      </c>
      <c r="G848" s="8">
        <v>25248.29</v>
      </c>
      <c r="H848" s="8">
        <v>15011.13</v>
      </c>
      <c r="I848" s="8">
        <v>517.63</v>
      </c>
      <c r="J848" s="8">
        <v>67.55</v>
      </c>
      <c r="K848" s="9">
        <v>0.035</v>
      </c>
      <c r="L848" s="7">
        <v>2.27</v>
      </c>
      <c r="M848" s="9">
        <v>0.001</v>
      </c>
      <c r="N848" s="9">
        <v>0.001</v>
      </c>
      <c r="O848" s="7">
        <v>0.0</v>
      </c>
      <c r="P848" s="8">
        <v>1829.0</v>
      </c>
      <c r="Q848" s="8">
        <v>53041.13</v>
      </c>
      <c r="R848" s="8">
        <v>124505.18</v>
      </c>
    </row>
    <row r="849">
      <c r="A849" s="6" t="s">
        <v>21</v>
      </c>
      <c r="B849" s="6" t="s">
        <v>173</v>
      </c>
      <c r="C849" s="6"/>
      <c r="D849" s="6" t="s">
        <v>20</v>
      </c>
      <c r="E849" s="7">
        <v>16.0</v>
      </c>
      <c r="F849" s="8">
        <v>730748.93</v>
      </c>
      <c r="G849" s="8">
        <v>45671.81</v>
      </c>
      <c r="H849" s="8">
        <v>25695.06</v>
      </c>
      <c r="I849" s="8">
        <v>1605.94</v>
      </c>
      <c r="J849" s="8">
        <v>70.63</v>
      </c>
      <c r="K849" s="9">
        <v>0.0602</v>
      </c>
      <c r="L849" s="7">
        <v>2.45</v>
      </c>
      <c r="M849" s="9">
        <v>0.001</v>
      </c>
      <c r="N849" s="9">
        <v>0.001</v>
      </c>
      <c r="O849" s="7">
        <v>0.0</v>
      </c>
      <c r="P849" s="8">
        <v>3259.63</v>
      </c>
      <c r="Q849" s="8">
        <v>52154.06</v>
      </c>
      <c r="R849" s="8">
        <v>4938.25</v>
      </c>
    </row>
    <row r="850">
      <c r="A850" s="6" t="s">
        <v>57</v>
      </c>
      <c r="B850" s="6" t="s">
        <v>173</v>
      </c>
      <c r="C850" s="6"/>
      <c r="D850" s="6" t="s">
        <v>33</v>
      </c>
      <c r="E850" s="7">
        <v>24.0</v>
      </c>
      <c r="F850" s="8">
        <v>610468.39</v>
      </c>
      <c r="G850" s="8">
        <v>25436.18</v>
      </c>
      <c r="H850" s="8">
        <v>25790.77</v>
      </c>
      <c r="I850" s="8">
        <v>1074.62</v>
      </c>
      <c r="J850" s="8">
        <v>67.13</v>
      </c>
      <c r="K850" s="9">
        <v>0.0492</v>
      </c>
      <c r="L850" s="7">
        <v>1.85</v>
      </c>
      <c r="M850" s="9">
        <v>0.001</v>
      </c>
      <c r="N850" s="9">
        <v>0.001</v>
      </c>
      <c r="O850" s="7">
        <v>0.0</v>
      </c>
      <c r="P850" s="8">
        <v>2716.41</v>
      </c>
      <c r="Q850" s="8">
        <v>65193.77</v>
      </c>
      <c r="R850" s="8">
        <v>5551.0</v>
      </c>
    </row>
    <row r="851">
      <c r="A851" s="6" t="s">
        <v>28</v>
      </c>
      <c r="B851" s="6" t="s">
        <v>173</v>
      </c>
      <c r="C851" s="6"/>
      <c r="D851" s="6" t="s">
        <v>27</v>
      </c>
      <c r="E851" s="7">
        <v>22.0</v>
      </c>
      <c r="F851" s="8">
        <v>570359.14</v>
      </c>
      <c r="G851" s="8">
        <v>25925.42</v>
      </c>
      <c r="H851" s="8">
        <v>23802.58</v>
      </c>
      <c r="I851" s="8">
        <v>1081.94</v>
      </c>
      <c r="J851" s="8">
        <v>64.73</v>
      </c>
      <c r="K851" s="9">
        <v>0.0471</v>
      </c>
      <c r="L851" s="7">
        <v>1.85</v>
      </c>
      <c r="M851" s="9">
        <v>0.001</v>
      </c>
      <c r="N851" s="9">
        <v>0.001</v>
      </c>
      <c r="O851" s="7">
        <v>0.0</v>
      </c>
      <c r="P851" s="8">
        <v>2628.25</v>
      </c>
      <c r="Q851" s="8">
        <v>57821.58</v>
      </c>
      <c r="R851" s="8">
        <v>15583.61</v>
      </c>
    </row>
    <row r="852">
      <c r="A852" s="6" t="s">
        <v>54</v>
      </c>
      <c r="B852" s="6" t="s">
        <v>173</v>
      </c>
      <c r="C852" s="6"/>
      <c r="D852" s="6" t="s">
        <v>20</v>
      </c>
      <c r="E852" s="7">
        <v>12.0</v>
      </c>
      <c r="F852" s="8">
        <v>452364.72</v>
      </c>
      <c r="G852" s="8">
        <v>37697.06</v>
      </c>
      <c r="H852" s="8">
        <v>14185.96</v>
      </c>
      <c r="I852" s="8">
        <v>1182.16</v>
      </c>
      <c r="J852" s="8">
        <v>71.0</v>
      </c>
      <c r="K852" s="9">
        <v>0.057</v>
      </c>
      <c r="L852" s="7">
        <v>1.22</v>
      </c>
      <c r="M852" s="9">
        <v>0.0</v>
      </c>
      <c r="N852" s="9">
        <v>0.0</v>
      </c>
      <c r="O852" s="7">
        <v>0.0</v>
      </c>
      <c r="P852" s="8">
        <v>3483.58</v>
      </c>
      <c r="Q852" s="8">
        <v>41802.96</v>
      </c>
      <c r="R852" s="8">
        <v>2994.31</v>
      </c>
    </row>
    <row r="853">
      <c r="A853" s="6" t="s">
        <v>56</v>
      </c>
      <c r="B853" s="6" t="s">
        <v>173</v>
      </c>
      <c r="C853" s="6"/>
      <c r="D853" s="6" t="s">
        <v>27</v>
      </c>
      <c r="E853" s="7">
        <v>12.0</v>
      </c>
      <c r="F853" s="8">
        <v>417558.16</v>
      </c>
      <c r="G853" s="8">
        <v>34796.51</v>
      </c>
      <c r="H853" s="8">
        <v>12891.81</v>
      </c>
      <c r="I853" s="8">
        <v>1074.32</v>
      </c>
      <c r="J853" s="8">
        <v>71.5</v>
      </c>
      <c r="K853" s="9">
        <v>0.0466</v>
      </c>
      <c r="L853" s="7">
        <v>1.15</v>
      </c>
      <c r="M853" s="9">
        <v>0.0</v>
      </c>
      <c r="N853" s="9">
        <v>0.0</v>
      </c>
      <c r="O853" s="7">
        <v>0.0</v>
      </c>
      <c r="P853" s="8">
        <v>4294.23</v>
      </c>
      <c r="Q853" s="8">
        <v>51530.81</v>
      </c>
      <c r="R853" s="8">
        <v>6283.0</v>
      </c>
    </row>
    <row r="854">
      <c r="A854" s="6" t="s">
        <v>39</v>
      </c>
      <c r="B854" s="6" t="s">
        <v>173</v>
      </c>
      <c r="C854" s="6"/>
      <c r="D854" s="6" t="s">
        <v>20</v>
      </c>
      <c r="E854" s="7">
        <v>7.0</v>
      </c>
      <c r="F854" s="8">
        <v>339380.47</v>
      </c>
      <c r="G854" s="8">
        <v>48482.92</v>
      </c>
      <c r="H854" s="8">
        <v>14171.8</v>
      </c>
      <c r="I854" s="8">
        <v>2024.54</v>
      </c>
      <c r="J854" s="8">
        <v>76.29</v>
      </c>
      <c r="K854" s="9">
        <v>0.0638</v>
      </c>
      <c r="L854" s="7">
        <v>1.42</v>
      </c>
      <c r="M854" s="9">
        <v>0.0</v>
      </c>
      <c r="N854" s="9">
        <v>0.0</v>
      </c>
      <c r="O854" s="7">
        <v>0.0</v>
      </c>
      <c r="P854" s="8">
        <v>3388.97</v>
      </c>
      <c r="Q854" s="8">
        <v>23722.8</v>
      </c>
      <c r="R854" s="8">
        <v>27833.56</v>
      </c>
    </row>
    <row r="855">
      <c r="A855" s="6" t="s">
        <v>45</v>
      </c>
      <c r="B855" s="6" t="s">
        <v>173</v>
      </c>
      <c r="C855" s="6"/>
      <c r="D855" s="6" t="s">
        <v>27</v>
      </c>
      <c r="E855" s="7">
        <v>11.0</v>
      </c>
      <c r="F855" s="8">
        <v>329407.72</v>
      </c>
      <c r="G855" s="8">
        <v>29946.16</v>
      </c>
      <c r="H855" s="8">
        <v>13981.83</v>
      </c>
      <c r="I855" s="8">
        <v>1271.08</v>
      </c>
      <c r="J855" s="8">
        <v>71.45</v>
      </c>
      <c r="K855" s="9">
        <v>0.0591</v>
      </c>
      <c r="L855" s="7">
        <v>1.59</v>
      </c>
      <c r="M855" s="9">
        <v>0.0</v>
      </c>
      <c r="N855" s="9">
        <v>0.0</v>
      </c>
      <c r="O855" s="7">
        <v>0.0</v>
      </c>
      <c r="P855" s="8">
        <v>3296.87</v>
      </c>
      <c r="Q855" s="8">
        <v>36265.56</v>
      </c>
      <c r="R855" s="8">
        <v>6283.0</v>
      </c>
    </row>
    <row r="856">
      <c r="A856" s="6" t="s">
        <v>50</v>
      </c>
      <c r="B856" s="6" t="s">
        <v>173</v>
      </c>
      <c r="C856" s="6"/>
      <c r="D856" s="6" t="s">
        <v>20</v>
      </c>
      <c r="E856" s="7">
        <v>13.0</v>
      </c>
      <c r="F856" s="8">
        <v>303314.58</v>
      </c>
      <c r="G856" s="8">
        <v>23331.89</v>
      </c>
      <c r="H856" s="8">
        <v>14213.59</v>
      </c>
      <c r="I856" s="8">
        <v>1093.35</v>
      </c>
      <c r="J856" s="8">
        <v>69.0</v>
      </c>
      <c r="K856" s="9">
        <v>0.0643</v>
      </c>
      <c r="L856" s="7">
        <v>2.64</v>
      </c>
      <c r="M856" s="9">
        <v>0.0</v>
      </c>
      <c r="N856" s="9">
        <v>0.0</v>
      </c>
      <c r="O856" s="7">
        <v>0.0</v>
      </c>
      <c r="P856" s="8">
        <v>3126.74</v>
      </c>
      <c r="Q856" s="8">
        <v>40647.59</v>
      </c>
      <c r="R856" s="8">
        <v>2527.0</v>
      </c>
    </row>
    <row r="857">
      <c r="A857" s="6" t="s">
        <v>43</v>
      </c>
      <c r="B857" s="6" t="s">
        <v>173</v>
      </c>
      <c r="C857" s="6"/>
      <c r="D857" s="6" t="s">
        <v>27</v>
      </c>
      <c r="E857" s="7">
        <v>10.0</v>
      </c>
      <c r="F857" s="8">
        <v>281565.0</v>
      </c>
      <c r="G857" s="8">
        <v>28156.5</v>
      </c>
      <c r="H857" s="8">
        <v>12881.22</v>
      </c>
      <c r="I857" s="8">
        <v>1288.12</v>
      </c>
      <c r="J857" s="8">
        <v>75.3</v>
      </c>
      <c r="K857" s="9">
        <v>0.058</v>
      </c>
      <c r="L857" s="7">
        <v>1.66</v>
      </c>
      <c r="M857" s="9">
        <v>0.0</v>
      </c>
      <c r="N857" s="9">
        <v>0.0</v>
      </c>
      <c r="O857" s="7">
        <v>0.0</v>
      </c>
      <c r="P857" s="8">
        <v>3250.92</v>
      </c>
      <c r="Q857" s="8">
        <v>32509.22</v>
      </c>
      <c r="R857" s="8">
        <v>30598.17</v>
      </c>
    </row>
    <row r="858">
      <c r="A858" s="6" t="s">
        <v>23</v>
      </c>
      <c r="B858" s="6" t="s">
        <v>173</v>
      </c>
      <c r="C858" s="6"/>
      <c r="D858" s="6" t="s">
        <v>20</v>
      </c>
      <c r="E858" s="7">
        <v>7.0</v>
      </c>
      <c r="F858" s="8">
        <v>238546.33</v>
      </c>
      <c r="G858" s="8">
        <v>34078.05</v>
      </c>
      <c r="H858" s="8">
        <v>10465.46</v>
      </c>
      <c r="I858" s="8">
        <v>1495.07</v>
      </c>
      <c r="J858" s="8">
        <v>70.71</v>
      </c>
      <c r="K858" s="9">
        <v>0.0584</v>
      </c>
      <c r="L858" s="7">
        <v>1.59</v>
      </c>
      <c r="M858" s="9">
        <v>0.0</v>
      </c>
      <c r="N858" s="9">
        <v>0.0</v>
      </c>
      <c r="O858" s="7">
        <v>0.0</v>
      </c>
      <c r="P858" s="8">
        <v>3482.89</v>
      </c>
      <c r="Q858" s="8">
        <v>24380.21</v>
      </c>
      <c r="R858" s="8">
        <v>42036.64</v>
      </c>
    </row>
    <row r="859">
      <c r="A859" s="6" t="s">
        <v>40</v>
      </c>
      <c r="B859" s="6" t="s">
        <v>173</v>
      </c>
      <c r="C859" s="6"/>
      <c r="D859" s="6" t="s">
        <v>20</v>
      </c>
      <c r="E859" s="7">
        <v>8.0</v>
      </c>
      <c r="F859" s="8">
        <v>233045.73</v>
      </c>
      <c r="G859" s="8">
        <v>29130.72</v>
      </c>
      <c r="H859" s="8">
        <v>10904.82</v>
      </c>
      <c r="I859" s="8">
        <v>1363.1</v>
      </c>
      <c r="J859" s="8">
        <v>69.0</v>
      </c>
      <c r="K859" s="9">
        <v>0.0647</v>
      </c>
      <c r="L859" s="7">
        <v>2.45</v>
      </c>
      <c r="M859" s="9">
        <v>0.0</v>
      </c>
      <c r="N859" s="9">
        <v>0.0</v>
      </c>
      <c r="O859" s="7">
        <v>0.0</v>
      </c>
      <c r="P859" s="8">
        <v>2958.98</v>
      </c>
      <c r="Q859" s="8">
        <v>23671.82</v>
      </c>
      <c r="R859" s="8">
        <v>58167.11</v>
      </c>
    </row>
    <row r="860">
      <c r="A860" s="6" t="s">
        <v>25</v>
      </c>
      <c r="B860" s="6" t="s">
        <v>173</v>
      </c>
      <c r="C860" s="6"/>
      <c r="D860" s="6" t="s">
        <v>27</v>
      </c>
      <c r="E860" s="7">
        <v>8.0</v>
      </c>
      <c r="F860" s="8">
        <v>225179.0</v>
      </c>
      <c r="G860" s="8">
        <v>28147.38</v>
      </c>
      <c r="H860" s="8">
        <v>9296.53</v>
      </c>
      <c r="I860" s="8">
        <v>1162.07</v>
      </c>
      <c r="J860" s="8">
        <v>69.38</v>
      </c>
      <c r="K860" s="9">
        <v>0.0588</v>
      </c>
      <c r="L860" s="7">
        <v>2.22</v>
      </c>
      <c r="M860" s="9">
        <v>0.0</v>
      </c>
      <c r="N860" s="9">
        <v>0.0</v>
      </c>
      <c r="O860" s="7">
        <v>0.0</v>
      </c>
      <c r="P860" s="8">
        <v>2776.94</v>
      </c>
      <c r="Q860" s="8">
        <v>22215.53</v>
      </c>
      <c r="R860" s="8">
        <v>10599.51</v>
      </c>
    </row>
    <row r="861">
      <c r="A861" s="6" t="s">
        <v>47</v>
      </c>
      <c r="B861" s="6" t="s">
        <v>173</v>
      </c>
      <c r="C861" s="6"/>
      <c r="D861" s="6" t="s">
        <v>20</v>
      </c>
      <c r="E861" s="7">
        <v>6.0</v>
      </c>
      <c r="F861" s="8">
        <v>218072.21</v>
      </c>
      <c r="G861" s="8">
        <v>36345.37</v>
      </c>
      <c r="H861" s="8">
        <v>8201.02</v>
      </c>
      <c r="I861" s="8">
        <v>1366.84</v>
      </c>
      <c r="J861" s="8">
        <v>74.0</v>
      </c>
      <c r="K861" s="9">
        <v>0.0596</v>
      </c>
      <c r="L861" s="7">
        <v>1.27</v>
      </c>
      <c r="M861" s="9">
        <v>0.0</v>
      </c>
      <c r="N861" s="9">
        <v>0.0</v>
      </c>
      <c r="O861" s="7">
        <v>0.0</v>
      </c>
      <c r="P861" s="8">
        <v>3312.67</v>
      </c>
      <c r="Q861" s="8">
        <v>19876.02</v>
      </c>
      <c r="R861" s="8">
        <v>5693.6</v>
      </c>
    </row>
    <row r="862">
      <c r="A862" s="6" t="s">
        <v>46</v>
      </c>
      <c r="B862" s="6" t="s">
        <v>173</v>
      </c>
      <c r="C862" s="6"/>
      <c r="D862" s="6" t="s">
        <v>31</v>
      </c>
      <c r="E862" s="7">
        <v>8.0</v>
      </c>
      <c r="F862" s="8">
        <v>214974.8</v>
      </c>
      <c r="G862" s="8">
        <v>26871.85</v>
      </c>
      <c r="H862" s="8">
        <v>8814.83</v>
      </c>
      <c r="I862" s="8">
        <v>1101.85</v>
      </c>
      <c r="J862" s="8">
        <v>72.38</v>
      </c>
      <c r="K862" s="9">
        <v>0.0681</v>
      </c>
      <c r="L862" s="7">
        <v>1.5</v>
      </c>
      <c r="M862" s="9">
        <v>0.0</v>
      </c>
      <c r="N862" s="9">
        <v>0.0</v>
      </c>
      <c r="O862" s="7">
        <v>0.0</v>
      </c>
      <c r="P862" s="8">
        <v>2271.23</v>
      </c>
      <c r="Q862" s="8">
        <v>18169.83</v>
      </c>
      <c r="R862" s="8">
        <v>4644.28</v>
      </c>
    </row>
    <row r="863">
      <c r="A863" s="6" t="s">
        <v>58</v>
      </c>
      <c r="B863" s="6" t="s">
        <v>173</v>
      </c>
      <c r="C863" s="6"/>
      <c r="D863" s="6" t="s">
        <v>20</v>
      </c>
      <c r="E863" s="7">
        <v>9.0</v>
      </c>
      <c r="F863" s="8">
        <v>198990.22</v>
      </c>
      <c r="G863" s="8">
        <v>22110.02</v>
      </c>
      <c r="H863" s="8">
        <v>5285.87</v>
      </c>
      <c r="I863" s="8">
        <v>587.32</v>
      </c>
      <c r="J863" s="8">
        <v>68.0</v>
      </c>
      <c r="K863" s="9">
        <v>0.0355</v>
      </c>
      <c r="L863" s="7">
        <v>0.7</v>
      </c>
      <c r="M863" s="9">
        <v>0.0</v>
      </c>
      <c r="N863" s="9">
        <v>0.0</v>
      </c>
      <c r="O863" s="7">
        <v>0.0</v>
      </c>
      <c r="P863" s="8">
        <v>1840.15</v>
      </c>
      <c r="Q863" s="8">
        <v>16561.37</v>
      </c>
      <c r="R863" s="8">
        <v>5765.9</v>
      </c>
    </row>
    <row r="864">
      <c r="A864" s="6" t="s">
        <v>59</v>
      </c>
      <c r="B864" s="6" t="s">
        <v>173</v>
      </c>
      <c r="C864" s="6"/>
      <c r="D864" s="6" t="s">
        <v>20</v>
      </c>
      <c r="E864" s="7">
        <v>6.0</v>
      </c>
      <c r="F864" s="8">
        <v>139512.59</v>
      </c>
      <c r="G864" s="8">
        <v>23252.1</v>
      </c>
      <c r="H864" s="8">
        <v>5559.11</v>
      </c>
      <c r="I864" s="8">
        <v>926.52</v>
      </c>
      <c r="J864" s="8">
        <v>70.5</v>
      </c>
      <c r="K864" s="9">
        <v>0.0517</v>
      </c>
      <c r="L864" s="7">
        <v>1.58</v>
      </c>
      <c r="M864" s="9">
        <v>0.0</v>
      </c>
      <c r="N864" s="9">
        <v>0.0</v>
      </c>
      <c r="O864" s="7">
        <v>0.0</v>
      </c>
      <c r="P864" s="8">
        <v>2165.85</v>
      </c>
      <c r="Q864" s="8">
        <v>12995.11</v>
      </c>
      <c r="R864" s="8">
        <v>1868.89</v>
      </c>
    </row>
    <row r="865">
      <c r="A865" s="6" t="s">
        <v>44</v>
      </c>
      <c r="B865" s="6" t="s">
        <v>173</v>
      </c>
      <c r="C865" s="6"/>
      <c r="D865" s="6" t="s">
        <v>20</v>
      </c>
      <c r="E865" s="7">
        <v>5.0</v>
      </c>
      <c r="F865" s="8">
        <v>128118.05</v>
      </c>
      <c r="G865" s="8">
        <v>25623.61</v>
      </c>
      <c r="H865" s="8">
        <v>6939.22</v>
      </c>
      <c r="I865" s="8">
        <v>1387.84</v>
      </c>
      <c r="J865" s="8">
        <v>72.0</v>
      </c>
      <c r="K865" s="9">
        <v>0.0563</v>
      </c>
      <c r="L865" s="7">
        <v>2.81</v>
      </c>
      <c r="M865" s="9">
        <v>0.0</v>
      </c>
      <c r="N865" s="9">
        <v>0.0</v>
      </c>
      <c r="O865" s="7">
        <v>0.0</v>
      </c>
      <c r="P865" s="8">
        <v>4317.64</v>
      </c>
      <c r="Q865" s="8">
        <v>21588.22</v>
      </c>
      <c r="R865" s="8">
        <v>42658.46</v>
      </c>
    </row>
    <row r="866">
      <c r="A866" s="6" t="s">
        <v>24</v>
      </c>
      <c r="B866" s="6" t="s">
        <v>173</v>
      </c>
      <c r="C866" s="6"/>
      <c r="D866" s="6" t="s">
        <v>20</v>
      </c>
      <c r="E866" s="7">
        <v>3.0</v>
      </c>
      <c r="F866" s="8">
        <v>113707.56</v>
      </c>
      <c r="G866" s="8">
        <v>37902.52</v>
      </c>
      <c r="H866" s="8">
        <v>1449.97</v>
      </c>
      <c r="I866" s="8">
        <v>483.32</v>
      </c>
      <c r="J866" s="8">
        <v>72.0</v>
      </c>
      <c r="K866" s="9">
        <v>0.0601</v>
      </c>
      <c r="L866" s="7">
        <v>0.0</v>
      </c>
      <c r="M866" s="9">
        <v>0.0</v>
      </c>
      <c r="N866" s="9">
        <v>0.0</v>
      </c>
      <c r="O866" s="7">
        <v>0.0</v>
      </c>
      <c r="P866" s="8">
        <v>2712.16</v>
      </c>
      <c r="Q866" s="8">
        <v>8136.47</v>
      </c>
      <c r="R866" s="8">
        <v>56121.68</v>
      </c>
    </row>
    <row r="867">
      <c r="A867" s="6" t="s">
        <v>51</v>
      </c>
      <c r="B867" s="6" t="s">
        <v>173</v>
      </c>
      <c r="C867" s="6"/>
      <c r="D867" s="6" t="s">
        <v>31</v>
      </c>
      <c r="E867" s="7">
        <v>4.0</v>
      </c>
      <c r="F867" s="8">
        <v>90553.27</v>
      </c>
      <c r="G867" s="8">
        <v>22638.32</v>
      </c>
      <c r="H867" s="8">
        <v>4141.81</v>
      </c>
      <c r="I867" s="8">
        <v>1035.45</v>
      </c>
      <c r="J867" s="8">
        <v>60.75</v>
      </c>
      <c r="K867" s="9">
        <v>0.0716</v>
      </c>
      <c r="L867" s="7">
        <v>1.8</v>
      </c>
      <c r="M867" s="9">
        <v>0.0</v>
      </c>
      <c r="N867" s="9">
        <v>0.0</v>
      </c>
      <c r="O867" s="7">
        <v>0.0</v>
      </c>
      <c r="P867" s="8">
        <v>1629.2</v>
      </c>
      <c r="Q867" s="8">
        <v>6516.81</v>
      </c>
      <c r="R867" s="8">
        <v>71661.19</v>
      </c>
    </row>
    <row r="868">
      <c r="A868" s="6" t="s">
        <v>60</v>
      </c>
      <c r="B868" s="6" t="s">
        <v>173</v>
      </c>
      <c r="C868" s="6"/>
      <c r="D868" s="6" t="s">
        <v>20</v>
      </c>
      <c r="E868" s="7">
        <v>3.0</v>
      </c>
      <c r="F868" s="8">
        <v>64961.93</v>
      </c>
      <c r="G868" s="8">
        <v>21653.98</v>
      </c>
      <c r="H868" s="8">
        <v>1512.83</v>
      </c>
      <c r="I868" s="8">
        <v>504.28</v>
      </c>
      <c r="J868" s="8">
        <v>72.0</v>
      </c>
      <c r="K868" s="9">
        <v>0.0499</v>
      </c>
      <c r="L868" s="7">
        <v>0.67</v>
      </c>
      <c r="M868" s="9">
        <v>0.0</v>
      </c>
      <c r="N868" s="9">
        <v>0.0</v>
      </c>
      <c r="O868" s="7">
        <v>0.0</v>
      </c>
      <c r="P868" s="8">
        <v>1908.9</v>
      </c>
      <c r="Q868" s="8">
        <v>5726.69</v>
      </c>
      <c r="R868" s="8">
        <v>205219.53</v>
      </c>
    </row>
    <row r="869">
      <c r="A869" s="6" t="s">
        <v>40</v>
      </c>
      <c r="B869" s="6" t="s">
        <v>174</v>
      </c>
      <c r="C869" s="6"/>
      <c r="D869" s="6" t="s">
        <v>20</v>
      </c>
      <c r="E869" s="7">
        <v>1.0</v>
      </c>
      <c r="F869" s="8">
        <v>37961.52</v>
      </c>
      <c r="G869" s="8">
        <v>37961.52</v>
      </c>
      <c r="H869" s="8">
        <v>0.0</v>
      </c>
      <c r="I869" s="8">
        <v>0.0</v>
      </c>
      <c r="J869" s="8">
        <v>2.0</v>
      </c>
      <c r="K869" s="9">
        <v>0.0</v>
      </c>
      <c r="L869" s="7">
        <v>0.0</v>
      </c>
      <c r="M869" s="9">
        <v>0.0</v>
      </c>
      <c r="N869" s="9">
        <v>0.0</v>
      </c>
      <c r="O869" s="7">
        <v>0.0</v>
      </c>
      <c r="P869" s="8">
        <v>0.0</v>
      </c>
      <c r="Q869" s="8">
        <v>0.0</v>
      </c>
      <c r="R869" s="8">
        <v>233593.24</v>
      </c>
    </row>
    <row r="870">
      <c r="A870" s="6" t="s">
        <v>40</v>
      </c>
      <c r="B870" s="6" t="s">
        <v>175</v>
      </c>
      <c r="C870" s="6"/>
      <c r="D870" s="6" t="s">
        <v>20</v>
      </c>
      <c r="E870" s="7">
        <v>1.0</v>
      </c>
      <c r="F870" s="8">
        <v>36879.19</v>
      </c>
      <c r="G870" s="8">
        <v>36879.19</v>
      </c>
      <c r="H870" s="8">
        <v>0.0</v>
      </c>
      <c r="I870" s="8">
        <v>0.0</v>
      </c>
      <c r="J870" s="8">
        <v>2.0</v>
      </c>
      <c r="K870" s="9">
        <v>0.08</v>
      </c>
      <c r="L870" s="7">
        <v>8.0</v>
      </c>
      <c r="M870" s="9">
        <v>0.0</v>
      </c>
      <c r="N870" s="9">
        <v>0.0</v>
      </c>
      <c r="O870" s="7">
        <v>0.0</v>
      </c>
      <c r="P870" s="8">
        <v>7.0</v>
      </c>
      <c r="Q870" s="8">
        <v>7.0</v>
      </c>
      <c r="R870" s="8">
        <v>1497035.48</v>
      </c>
    </row>
    <row r="871">
      <c r="A871" s="6" t="s">
        <v>60</v>
      </c>
      <c r="B871" s="6" t="s">
        <v>175</v>
      </c>
      <c r="C871" s="6"/>
      <c r="D871" s="6" t="s">
        <v>20</v>
      </c>
      <c r="E871" s="7">
        <v>1.0</v>
      </c>
      <c r="F871" s="8">
        <v>13500.0</v>
      </c>
      <c r="G871" s="8">
        <v>2250.0</v>
      </c>
      <c r="H871" s="8">
        <v>0.0</v>
      </c>
      <c r="I871" s="8">
        <v>0.0</v>
      </c>
      <c r="J871" s="8">
        <v>10.5</v>
      </c>
      <c r="K871" s="9">
        <v>0.019</v>
      </c>
      <c r="L871" s="7">
        <v>1.9</v>
      </c>
      <c r="M871" s="9">
        <v>0.0</v>
      </c>
      <c r="N871" s="9">
        <v>0.0</v>
      </c>
      <c r="O871" s="7">
        <v>5.0</v>
      </c>
      <c r="P871" s="8">
        <v>1.83</v>
      </c>
      <c r="Q871" s="8">
        <v>11.0</v>
      </c>
      <c r="R871" s="8">
        <v>264124.24</v>
      </c>
    </row>
    <row r="872">
      <c r="A872" s="6" t="s">
        <v>40</v>
      </c>
      <c r="B872" s="6" t="s">
        <v>176</v>
      </c>
      <c r="C872" s="6"/>
      <c r="D872" s="6" t="s">
        <v>20</v>
      </c>
      <c r="E872" s="7">
        <v>7.0</v>
      </c>
      <c r="F872" s="8">
        <v>274071.44</v>
      </c>
      <c r="G872" s="8">
        <v>39153.06</v>
      </c>
      <c r="H872" s="8">
        <v>0.0</v>
      </c>
      <c r="I872" s="8">
        <v>0.0</v>
      </c>
      <c r="J872" s="8">
        <v>18.57</v>
      </c>
      <c r="K872" s="9">
        <v>0.08</v>
      </c>
      <c r="L872" s="7">
        <v>8.0</v>
      </c>
      <c r="M872" s="9">
        <v>0.0</v>
      </c>
      <c r="N872" s="9">
        <v>0.0</v>
      </c>
      <c r="O872" s="7">
        <v>0.0</v>
      </c>
      <c r="P872" s="8">
        <v>11.43</v>
      </c>
      <c r="Q872" s="8">
        <v>80.0</v>
      </c>
      <c r="R872" s="8">
        <v>45486.91</v>
      </c>
    </row>
    <row r="873">
      <c r="A873" s="6" t="s">
        <v>42</v>
      </c>
      <c r="B873" s="6" t="s">
        <v>177</v>
      </c>
      <c r="C873" s="6"/>
      <c r="D873" s="6" t="s">
        <v>20</v>
      </c>
      <c r="E873" s="7">
        <v>61.0</v>
      </c>
      <c r="F873" s="8">
        <v>2046851.9</v>
      </c>
      <c r="G873" s="8">
        <v>31490.03</v>
      </c>
      <c r="H873" s="8">
        <v>41200.44</v>
      </c>
      <c r="I873" s="8">
        <v>675.42</v>
      </c>
      <c r="J873" s="8">
        <v>64.68</v>
      </c>
      <c r="K873" s="9">
        <v>0.0432</v>
      </c>
      <c r="L873" s="7">
        <v>1.62</v>
      </c>
      <c r="M873" s="9">
        <v>0.002</v>
      </c>
      <c r="N873" s="9">
        <v>0.002</v>
      </c>
      <c r="O873" s="7">
        <v>4.0</v>
      </c>
      <c r="P873" s="8">
        <v>1838.95</v>
      </c>
      <c r="Q873" s="8">
        <v>119531.75</v>
      </c>
      <c r="R873" s="8">
        <v>261924.92</v>
      </c>
    </row>
    <row r="874">
      <c r="A874" s="6" t="s">
        <v>44</v>
      </c>
      <c r="B874" s="6" t="s">
        <v>177</v>
      </c>
      <c r="C874" s="6"/>
      <c r="D874" s="6" t="s">
        <v>20</v>
      </c>
      <c r="E874" s="7">
        <v>66.0</v>
      </c>
      <c r="F874" s="8">
        <v>1826515.35</v>
      </c>
      <c r="G874" s="8">
        <v>25368.27</v>
      </c>
      <c r="H874" s="8">
        <v>44741.82</v>
      </c>
      <c r="I874" s="8">
        <v>677.91</v>
      </c>
      <c r="J874" s="8">
        <v>63.0</v>
      </c>
      <c r="K874" s="9">
        <v>0.0465</v>
      </c>
      <c r="L874" s="7">
        <v>1.66</v>
      </c>
      <c r="M874" s="9">
        <v>0.002</v>
      </c>
      <c r="N874" s="9">
        <v>0.002</v>
      </c>
      <c r="O874" s="7">
        <v>6.0</v>
      </c>
      <c r="P874" s="8">
        <v>2294.33</v>
      </c>
      <c r="Q874" s="8">
        <v>165191.82</v>
      </c>
      <c r="R874" s="8">
        <v>753.78</v>
      </c>
    </row>
    <row r="875">
      <c r="A875" s="6" t="s">
        <v>59</v>
      </c>
      <c r="B875" s="6" t="s">
        <v>177</v>
      </c>
      <c r="C875" s="6"/>
      <c r="D875" s="6" t="s">
        <v>20</v>
      </c>
      <c r="E875" s="7">
        <v>27.0</v>
      </c>
      <c r="F875" s="8">
        <v>728542.07</v>
      </c>
      <c r="G875" s="8">
        <v>20237.28</v>
      </c>
      <c r="H875" s="8">
        <v>14104.4</v>
      </c>
      <c r="I875" s="8">
        <v>522.39</v>
      </c>
      <c r="J875" s="8">
        <v>51.75</v>
      </c>
      <c r="K875" s="9">
        <v>0.0459</v>
      </c>
      <c r="L875" s="7">
        <v>0.69</v>
      </c>
      <c r="M875" s="9">
        <v>0.001</v>
      </c>
      <c r="N875" s="9">
        <v>0.001</v>
      </c>
      <c r="O875" s="7">
        <v>9.0</v>
      </c>
      <c r="P875" s="8">
        <v>1330.84</v>
      </c>
      <c r="Q875" s="8">
        <v>47910.4</v>
      </c>
      <c r="R875" s="8">
        <v>110654.02</v>
      </c>
    </row>
    <row r="876">
      <c r="A876" s="6" t="s">
        <v>24</v>
      </c>
      <c r="B876" s="6" t="s">
        <v>178</v>
      </c>
      <c r="C876" s="6"/>
      <c r="D876" s="6" t="s">
        <v>20</v>
      </c>
      <c r="E876" s="7">
        <v>36.0</v>
      </c>
      <c r="F876" s="8">
        <v>565751.03</v>
      </c>
      <c r="G876" s="8">
        <v>13798.81</v>
      </c>
      <c r="H876" s="8">
        <v>5057.68</v>
      </c>
      <c r="I876" s="8">
        <v>140.49</v>
      </c>
      <c r="J876" s="8">
        <v>47.51</v>
      </c>
      <c r="K876" s="9">
        <v>0.0389</v>
      </c>
      <c r="L876" s="7">
        <v>1.05</v>
      </c>
      <c r="M876" s="9">
        <v>0.001</v>
      </c>
      <c r="N876" s="9">
        <v>0.001</v>
      </c>
      <c r="O876" s="7">
        <v>5.0</v>
      </c>
      <c r="P876" s="8">
        <v>1029.0</v>
      </c>
      <c r="Q876" s="8">
        <v>42189.18</v>
      </c>
      <c r="R876" s="8">
        <v>51886.1</v>
      </c>
    </row>
    <row r="877">
      <c r="A877" s="6" t="s">
        <v>54</v>
      </c>
      <c r="B877" s="6" t="s">
        <v>179</v>
      </c>
      <c r="C877" s="6"/>
      <c r="D877" s="6" t="s">
        <v>20</v>
      </c>
      <c r="E877" s="7">
        <v>42.0</v>
      </c>
      <c r="F877" s="8">
        <v>1157536.33</v>
      </c>
      <c r="G877" s="8">
        <v>27560.39</v>
      </c>
      <c r="H877" s="8">
        <v>23150.77</v>
      </c>
      <c r="I877" s="8">
        <v>551.21</v>
      </c>
      <c r="J877" s="8">
        <v>65.29</v>
      </c>
      <c r="K877" s="9">
        <v>0.0637</v>
      </c>
      <c r="L877" s="7">
        <v>2.89</v>
      </c>
      <c r="M877" s="9">
        <v>0.001</v>
      </c>
      <c r="N877" s="9">
        <v>0.001</v>
      </c>
      <c r="O877" s="7">
        <v>0.0</v>
      </c>
      <c r="P877" s="8">
        <v>1833.3</v>
      </c>
      <c r="Q877" s="8">
        <v>76998.77</v>
      </c>
      <c r="R877" s="8">
        <v>39230.87</v>
      </c>
    </row>
    <row r="878">
      <c r="A878" s="6" t="s">
        <v>25</v>
      </c>
      <c r="B878" s="6" t="s">
        <v>180</v>
      </c>
      <c r="C878" s="6"/>
      <c r="D878" s="6" t="s">
        <v>27</v>
      </c>
      <c r="E878" s="7">
        <v>27.0</v>
      </c>
      <c r="F878" s="8">
        <v>733989.46</v>
      </c>
      <c r="G878" s="8">
        <v>27184.79</v>
      </c>
      <c r="H878" s="8">
        <v>27773.86</v>
      </c>
      <c r="I878" s="8">
        <v>1028.66</v>
      </c>
      <c r="J878" s="8">
        <v>72.89</v>
      </c>
      <c r="K878" s="9">
        <v>0.0501</v>
      </c>
      <c r="L878" s="7">
        <v>1.32</v>
      </c>
      <c r="M878" s="9">
        <v>0.001</v>
      </c>
      <c r="N878" s="9">
        <v>0.001</v>
      </c>
      <c r="O878" s="7">
        <v>0.0</v>
      </c>
      <c r="P878" s="8">
        <v>2550.33</v>
      </c>
      <c r="Q878" s="8">
        <v>68858.86</v>
      </c>
      <c r="R878" s="8">
        <v>270020.08</v>
      </c>
    </row>
    <row r="879">
      <c r="A879" s="6" t="s">
        <v>43</v>
      </c>
      <c r="B879" s="6" t="s">
        <v>180</v>
      </c>
      <c r="C879" s="6"/>
      <c r="D879" s="6" t="s">
        <v>27</v>
      </c>
      <c r="E879" s="7">
        <v>18.0</v>
      </c>
      <c r="F879" s="8">
        <v>494683.97</v>
      </c>
      <c r="G879" s="8">
        <v>27482.44</v>
      </c>
      <c r="H879" s="8">
        <v>21289.79</v>
      </c>
      <c r="I879" s="8">
        <v>1182.77</v>
      </c>
      <c r="J879" s="8">
        <v>77.0</v>
      </c>
      <c r="K879" s="9">
        <v>0.0547</v>
      </c>
      <c r="L879" s="7">
        <v>1.54</v>
      </c>
      <c r="M879" s="9">
        <v>0.001</v>
      </c>
      <c r="N879" s="9">
        <v>0.001</v>
      </c>
      <c r="O879" s="7">
        <v>0.0</v>
      </c>
      <c r="P879" s="8">
        <v>3219.32</v>
      </c>
      <c r="Q879" s="8">
        <v>57947.79</v>
      </c>
      <c r="R879" s="8">
        <v>7128.0</v>
      </c>
    </row>
    <row r="880">
      <c r="A880" s="6" t="s">
        <v>28</v>
      </c>
      <c r="B880" s="6" t="s">
        <v>180</v>
      </c>
      <c r="C880" s="6"/>
      <c r="D880" s="6" t="s">
        <v>27</v>
      </c>
      <c r="E880" s="7">
        <v>11.0</v>
      </c>
      <c r="F880" s="8">
        <v>378170.23</v>
      </c>
      <c r="G880" s="8">
        <v>34379.11</v>
      </c>
      <c r="H880" s="8">
        <v>13133.16</v>
      </c>
      <c r="I880" s="8">
        <v>1193.92</v>
      </c>
      <c r="J880" s="8">
        <v>79.64</v>
      </c>
      <c r="K880" s="9">
        <v>0.0539</v>
      </c>
      <c r="L880" s="7">
        <v>1.85</v>
      </c>
      <c r="M880" s="9">
        <v>0.0</v>
      </c>
      <c r="N880" s="9">
        <v>0.0</v>
      </c>
      <c r="O880" s="7">
        <v>0.0</v>
      </c>
      <c r="P880" s="8">
        <v>3227.25</v>
      </c>
      <c r="Q880" s="8">
        <v>35499.76</v>
      </c>
      <c r="R880" s="8">
        <v>56228.28</v>
      </c>
    </row>
    <row r="881">
      <c r="A881" s="6" t="s">
        <v>40</v>
      </c>
      <c r="B881" s="6" t="s">
        <v>181</v>
      </c>
      <c r="C881" s="6"/>
      <c r="D881" s="6" t="s">
        <v>20</v>
      </c>
      <c r="E881" s="7">
        <v>1.0</v>
      </c>
      <c r="F881" s="8">
        <v>74023.29</v>
      </c>
      <c r="G881" s="8">
        <v>74023.29</v>
      </c>
      <c r="H881" s="8">
        <v>0.0</v>
      </c>
      <c r="I881" s="8">
        <v>0.0</v>
      </c>
      <c r="J881" s="8">
        <v>2.0</v>
      </c>
      <c r="K881" s="9">
        <v>0.08</v>
      </c>
      <c r="L881" s="7">
        <v>8.0</v>
      </c>
      <c r="M881" s="9">
        <v>0.0</v>
      </c>
      <c r="N881" s="9">
        <v>0.0</v>
      </c>
      <c r="O881" s="7">
        <v>0.0</v>
      </c>
      <c r="P881" s="8">
        <v>0.0</v>
      </c>
      <c r="Q881" s="8">
        <v>0.0</v>
      </c>
      <c r="R881" s="8">
        <v>57947.79</v>
      </c>
    </row>
    <row r="882">
      <c r="A882" s="6" t="s">
        <v>28</v>
      </c>
      <c r="B882" s="6" t="s">
        <v>182</v>
      </c>
      <c r="C882" s="6"/>
      <c r="D882" s="6" t="s">
        <v>27</v>
      </c>
      <c r="E882" s="7">
        <v>104.0</v>
      </c>
      <c r="F882" s="8">
        <v>3370781.27</v>
      </c>
      <c r="G882" s="8">
        <v>32102.68</v>
      </c>
      <c r="H882" s="8">
        <v>47555.43</v>
      </c>
      <c r="I882" s="8">
        <v>457.26</v>
      </c>
      <c r="J882" s="8">
        <v>78.47</v>
      </c>
      <c r="K882" s="9">
        <v>0.0505</v>
      </c>
      <c r="L882" s="7">
        <v>2.94</v>
      </c>
      <c r="M882" s="9">
        <v>0.004</v>
      </c>
      <c r="N882" s="9">
        <v>0.003</v>
      </c>
      <c r="O882" s="7">
        <v>1.0</v>
      </c>
      <c r="P882" s="8">
        <v>2224.7</v>
      </c>
      <c r="Q882" s="8">
        <v>233593.24</v>
      </c>
      <c r="R882" s="8">
        <v>29477.75</v>
      </c>
    </row>
    <row r="883">
      <c r="A883" s="6" t="s">
        <v>56</v>
      </c>
      <c r="B883" s="6" t="s">
        <v>182</v>
      </c>
      <c r="C883" s="6"/>
      <c r="D883" s="6" t="s">
        <v>27</v>
      </c>
      <c r="E883" s="7">
        <v>45.0</v>
      </c>
      <c r="F883" s="8">
        <v>1345836.26</v>
      </c>
      <c r="G883" s="8">
        <v>28038.26</v>
      </c>
      <c r="H883" s="8">
        <v>20475.94</v>
      </c>
      <c r="I883" s="8">
        <v>455.02</v>
      </c>
      <c r="J883" s="8">
        <v>72.19</v>
      </c>
      <c r="K883" s="9">
        <v>0.0547</v>
      </c>
      <c r="L883" s="7">
        <v>2.52</v>
      </c>
      <c r="M883" s="9">
        <v>0.002</v>
      </c>
      <c r="N883" s="9">
        <v>0.001</v>
      </c>
      <c r="O883" s="7">
        <v>3.0</v>
      </c>
      <c r="P883" s="8">
        <v>2215.14</v>
      </c>
      <c r="Q883" s="8">
        <v>106326.94</v>
      </c>
      <c r="R883" s="8">
        <v>13732.68</v>
      </c>
    </row>
    <row r="884">
      <c r="A884" s="6" t="s">
        <v>45</v>
      </c>
      <c r="B884" s="6" t="s">
        <v>182</v>
      </c>
      <c r="C884" s="6"/>
      <c r="D884" s="6" t="s">
        <v>27</v>
      </c>
      <c r="E884" s="7">
        <v>42.0</v>
      </c>
      <c r="F884" s="8">
        <v>1050715.66</v>
      </c>
      <c r="G884" s="8">
        <v>25017.04</v>
      </c>
      <c r="H884" s="8">
        <v>17374.72</v>
      </c>
      <c r="I884" s="8">
        <v>413.68</v>
      </c>
      <c r="J884" s="8">
        <v>71.67</v>
      </c>
      <c r="K884" s="9">
        <v>0.049</v>
      </c>
      <c r="L884" s="7">
        <v>-0.02</v>
      </c>
      <c r="M884" s="9">
        <v>0.001</v>
      </c>
      <c r="N884" s="9">
        <v>0.001</v>
      </c>
      <c r="O884" s="7">
        <v>0.0</v>
      </c>
      <c r="P884" s="8">
        <v>1260.36</v>
      </c>
      <c r="Q884" s="8">
        <v>52935.01</v>
      </c>
      <c r="R884" s="8">
        <v>59792.59</v>
      </c>
    </row>
    <row r="885">
      <c r="A885" s="6" t="s">
        <v>25</v>
      </c>
      <c r="B885" s="6" t="s">
        <v>182</v>
      </c>
      <c r="C885" s="6"/>
      <c r="D885" s="6" t="s">
        <v>27</v>
      </c>
      <c r="E885" s="7">
        <v>44.0</v>
      </c>
      <c r="F885" s="8">
        <v>1048118.06</v>
      </c>
      <c r="G885" s="8">
        <v>22300.38</v>
      </c>
      <c r="H885" s="8">
        <v>14538.22</v>
      </c>
      <c r="I885" s="8">
        <v>330.41</v>
      </c>
      <c r="J885" s="8">
        <v>65.62</v>
      </c>
      <c r="K885" s="9">
        <v>0.044</v>
      </c>
      <c r="L885" s="7">
        <v>0.94</v>
      </c>
      <c r="M885" s="9">
        <v>0.002</v>
      </c>
      <c r="N885" s="9">
        <v>0.001</v>
      </c>
      <c r="O885" s="7">
        <v>3.0</v>
      </c>
      <c r="P885" s="8">
        <v>1381.54</v>
      </c>
      <c r="Q885" s="8">
        <v>64932.22</v>
      </c>
      <c r="R885" s="8">
        <v>28742.55</v>
      </c>
    </row>
    <row r="886">
      <c r="A886" s="6" t="s">
        <v>43</v>
      </c>
      <c r="B886" s="6" t="s">
        <v>182</v>
      </c>
      <c r="C886" s="6"/>
      <c r="D886" s="6" t="s">
        <v>27</v>
      </c>
      <c r="E886" s="7">
        <v>15.0</v>
      </c>
      <c r="F886" s="8">
        <v>299087.87</v>
      </c>
      <c r="G886" s="8">
        <v>17593.4</v>
      </c>
      <c r="H886" s="8">
        <v>4281.63</v>
      </c>
      <c r="I886" s="8">
        <v>285.44</v>
      </c>
      <c r="J886" s="8">
        <v>62.24</v>
      </c>
      <c r="K886" s="9">
        <v>0.0505</v>
      </c>
      <c r="L886" s="7">
        <v>1.51</v>
      </c>
      <c r="M886" s="9">
        <v>0.001</v>
      </c>
      <c r="N886" s="9">
        <v>0.0</v>
      </c>
      <c r="O886" s="7">
        <v>2.0</v>
      </c>
      <c r="P886" s="8">
        <v>971.1</v>
      </c>
      <c r="Q886" s="8">
        <v>16508.63</v>
      </c>
      <c r="R886" s="8">
        <v>848.0</v>
      </c>
    </row>
    <row r="887">
      <c r="A887" s="6" t="s">
        <v>56</v>
      </c>
      <c r="B887" s="6" t="s">
        <v>183</v>
      </c>
      <c r="C887" s="6"/>
      <c r="D887" s="6" t="s">
        <v>27</v>
      </c>
      <c r="E887" s="7">
        <v>321.0</v>
      </c>
      <c r="F887" s="8">
        <v>1.090599736E7</v>
      </c>
      <c r="G887" s="8">
        <v>33975.07</v>
      </c>
      <c r="H887" s="8">
        <v>426428.71</v>
      </c>
      <c r="I887" s="8">
        <v>1328.44</v>
      </c>
      <c r="J887" s="8">
        <v>74.46</v>
      </c>
      <c r="K887" s="9">
        <v>0.0764</v>
      </c>
      <c r="L887" s="7">
        <v>1.38</v>
      </c>
      <c r="M887" s="9">
        <v>0.011</v>
      </c>
      <c r="N887" s="9">
        <v>0.009</v>
      </c>
      <c r="O887" s="7">
        <v>0.0</v>
      </c>
      <c r="P887" s="8">
        <v>4663.66</v>
      </c>
      <c r="Q887" s="8">
        <v>1497035.48</v>
      </c>
      <c r="R887" s="8">
        <v>14282.46</v>
      </c>
    </row>
    <row r="888">
      <c r="A888" s="6" t="s">
        <v>28</v>
      </c>
      <c r="B888" s="6" t="s">
        <v>184</v>
      </c>
      <c r="C888" s="6"/>
      <c r="D888" s="6" t="s">
        <v>27</v>
      </c>
      <c r="E888" s="7">
        <v>38.0</v>
      </c>
      <c r="F888" s="8">
        <v>1091999.55</v>
      </c>
      <c r="G888" s="8">
        <v>28736.83</v>
      </c>
      <c r="H888" s="8">
        <v>13975.6</v>
      </c>
      <c r="I888" s="8">
        <v>367.78</v>
      </c>
      <c r="J888" s="8">
        <v>76.74</v>
      </c>
      <c r="K888" s="9">
        <v>0.0314</v>
      </c>
      <c r="L888" s="7">
        <v>1.47</v>
      </c>
      <c r="M888" s="9">
        <v>0.001</v>
      </c>
      <c r="N888" s="9">
        <v>0.001</v>
      </c>
      <c r="O888" s="7">
        <v>0.0</v>
      </c>
      <c r="P888" s="8">
        <v>932.62</v>
      </c>
      <c r="Q888" s="8">
        <v>35439.6</v>
      </c>
      <c r="R888" s="8">
        <v>16376.96</v>
      </c>
    </row>
    <row r="889">
      <c r="A889" s="6" t="s">
        <v>25</v>
      </c>
      <c r="B889" s="6" t="s">
        <v>184</v>
      </c>
      <c r="C889" s="6"/>
      <c r="D889" s="6" t="s">
        <v>27</v>
      </c>
      <c r="E889" s="7">
        <v>14.0</v>
      </c>
      <c r="F889" s="8">
        <v>411520.53</v>
      </c>
      <c r="G889" s="8">
        <v>29394.32</v>
      </c>
      <c r="H889" s="8">
        <v>5344.09</v>
      </c>
      <c r="I889" s="8">
        <v>381.72</v>
      </c>
      <c r="J889" s="8">
        <v>72.43</v>
      </c>
      <c r="K889" s="9">
        <v>0.049</v>
      </c>
      <c r="L889" s="7">
        <v>1.85</v>
      </c>
      <c r="M889" s="9">
        <v>0.001</v>
      </c>
      <c r="N889" s="9">
        <v>0.0</v>
      </c>
      <c r="O889" s="7">
        <v>0.0</v>
      </c>
      <c r="P889" s="8">
        <v>1290.22</v>
      </c>
      <c r="Q889" s="8">
        <v>18063.09</v>
      </c>
      <c r="R889" s="8">
        <v>6910.0</v>
      </c>
    </row>
    <row r="890">
      <c r="A890" s="6" t="s">
        <v>48</v>
      </c>
      <c r="B890" s="6" t="s">
        <v>185</v>
      </c>
      <c r="C890" s="6"/>
      <c r="D890" s="6" t="s">
        <v>49</v>
      </c>
      <c r="E890" s="7">
        <v>7.0</v>
      </c>
      <c r="F890" s="8">
        <v>211450.4</v>
      </c>
      <c r="G890" s="8">
        <v>30207.2</v>
      </c>
      <c r="H890" s="8">
        <v>2639.29</v>
      </c>
      <c r="I890" s="8">
        <v>377.04</v>
      </c>
      <c r="J890" s="8">
        <v>71.14</v>
      </c>
      <c r="K890" s="9">
        <v>0.0618</v>
      </c>
      <c r="L890" s="7">
        <v>2.0</v>
      </c>
      <c r="M890" s="9">
        <v>0.0</v>
      </c>
      <c r="N890" s="9">
        <v>0.0</v>
      </c>
      <c r="O890" s="7">
        <v>0.0</v>
      </c>
      <c r="P890" s="8">
        <v>1714.04</v>
      </c>
      <c r="Q890" s="8">
        <v>11998.29</v>
      </c>
      <c r="R890" s="8">
        <v>81630.73</v>
      </c>
    </row>
    <row r="891">
      <c r="A891" s="6" t="s">
        <v>25</v>
      </c>
      <c r="B891" s="6" t="s">
        <v>186</v>
      </c>
      <c r="C891" s="6"/>
      <c r="D891" s="6" t="s">
        <v>27</v>
      </c>
      <c r="E891" s="7">
        <v>26.0</v>
      </c>
      <c r="F891" s="8">
        <v>702862.97</v>
      </c>
      <c r="G891" s="8">
        <v>27033.19</v>
      </c>
      <c r="H891" s="8">
        <v>10196.84</v>
      </c>
      <c r="I891" s="8">
        <v>392.19</v>
      </c>
      <c r="J891" s="8">
        <v>74.31</v>
      </c>
      <c r="K891" s="9">
        <v>0.0713</v>
      </c>
      <c r="L891" s="7">
        <v>1.6</v>
      </c>
      <c r="M891" s="9">
        <v>0.001</v>
      </c>
      <c r="N891" s="9">
        <v>0.001</v>
      </c>
      <c r="O891" s="7">
        <v>0.0</v>
      </c>
      <c r="P891" s="8">
        <v>2459.84</v>
      </c>
      <c r="Q891" s="8">
        <v>63955.84</v>
      </c>
      <c r="R891" s="8">
        <v>78038.87</v>
      </c>
    </row>
    <row r="892">
      <c r="A892" s="6" t="s">
        <v>43</v>
      </c>
      <c r="B892" s="6" t="s">
        <v>186</v>
      </c>
      <c r="C892" s="6"/>
      <c r="D892" s="6" t="s">
        <v>27</v>
      </c>
      <c r="E892" s="7">
        <v>15.0</v>
      </c>
      <c r="F892" s="8">
        <v>399888.2</v>
      </c>
      <c r="G892" s="8">
        <v>26659.21</v>
      </c>
      <c r="H892" s="8">
        <v>5639.24</v>
      </c>
      <c r="I892" s="8">
        <v>375.95</v>
      </c>
      <c r="J892" s="8">
        <v>75.6</v>
      </c>
      <c r="K892" s="9">
        <v>0.0604</v>
      </c>
      <c r="L892" s="7">
        <v>2.05</v>
      </c>
      <c r="M892" s="9">
        <v>0.001</v>
      </c>
      <c r="N892" s="9">
        <v>0.0</v>
      </c>
      <c r="O892" s="7">
        <v>0.0</v>
      </c>
      <c r="P892" s="8">
        <v>3389.28</v>
      </c>
      <c r="Q892" s="8">
        <v>50839.24</v>
      </c>
      <c r="R892" s="8">
        <v>3012.0</v>
      </c>
    </row>
    <row r="893">
      <c r="A893" s="6" t="s">
        <v>28</v>
      </c>
      <c r="B893" s="6" t="s">
        <v>186</v>
      </c>
      <c r="C893" s="6"/>
      <c r="D893" s="6" t="s">
        <v>27</v>
      </c>
      <c r="E893" s="7">
        <v>6.0</v>
      </c>
      <c r="F893" s="8">
        <v>127516.5</v>
      </c>
      <c r="G893" s="8">
        <v>21252.75</v>
      </c>
      <c r="H893" s="8">
        <v>1687.63</v>
      </c>
      <c r="I893" s="8">
        <v>281.27</v>
      </c>
      <c r="J893" s="8">
        <v>69.0</v>
      </c>
      <c r="K893" s="9">
        <v>0.0512</v>
      </c>
      <c r="L893" s="7">
        <v>1.54</v>
      </c>
      <c r="M893" s="9">
        <v>0.0</v>
      </c>
      <c r="N893" s="9">
        <v>0.0</v>
      </c>
      <c r="O893" s="7">
        <v>0.0</v>
      </c>
      <c r="P893" s="8">
        <v>1279.77</v>
      </c>
      <c r="Q893" s="8">
        <v>7678.63</v>
      </c>
      <c r="R893" s="8">
        <v>36417.9</v>
      </c>
    </row>
    <row r="894">
      <c r="A894" s="6" t="s">
        <v>40</v>
      </c>
      <c r="B894" s="6" t="s">
        <v>187</v>
      </c>
      <c r="C894" s="6"/>
      <c r="D894" s="6" t="s">
        <v>20</v>
      </c>
      <c r="E894" s="7">
        <v>1.0</v>
      </c>
      <c r="F894" s="8">
        <v>32500.0</v>
      </c>
      <c r="G894" s="8">
        <v>32500.0</v>
      </c>
      <c r="H894" s="8">
        <v>0.0</v>
      </c>
      <c r="I894" s="8">
        <v>0.0</v>
      </c>
      <c r="J894" s="8">
        <v>2.0</v>
      </c>
      <c r="K894" s="9">
        <v>0.0</v>
      </c>
      <c r="L894" s="7">
        <v>0.0</v>
      </c>
      <c r="M894" s="9">
        <v>0.0</v>
      </c>
      <c r="N894" s="9">
        <v>0.0</v>
      </c>
      <c r="O894" s="7">
        <v>0.0</v>
      </c>
      <c r="P894" s="8">
        <v>7.0</v>
      </c>
      <c r="Q894" s="8">
        <v>7.0</v>
      </c>
      <c r="R894" s="8">
        <v>16508.63</v>
      </c>
    </row>
    <row r="895">
      <c r="A895" s="6" t="s">
        <v>52</v>
      </c>
      <c r="B895" s="6" t="s">
        <v>187</v>
      </c>
      <c r="C895" s="6"/>
      <c r="D895" s="6" t="s">
        <v>20</v>
      </c>
      <c r="E895" s="7">
        <v>1.0</v>
      </c>
      <c r="F895" s="8">
        <v>17497.74</v>
      </c>
      <c r="G895" s="8">
        <v>17497.74</v>
      </c>
      <c r="H895" s="8">
        <v>0.0</v>
      </c>
      <c r="I895" s="8">
        <v>0.0</v>
      </c>
      <c r="J895" s="8">
        <v>2.0</v>
      </c>
      <c r="K895" s="9">
        <v>0.0</v>
      </c>
      <c r="L895" s="7">
        <v>0.0</v>
      </c>
      <c r="M895" s="9">
        <v>0.0</v>
      </c>
      <c r="N895" s="9">
        <v>0.0</v>
      </c>
      <c r="O895" s="7">
        <v>0.0</v>
      </c>
      <c r="P895" s="8">
        <v>0.0</v>
      </c>
      <c r="Q895" s="8">
        <v>0.0</v>
      </c>
      <c r="R895" s="8">
        <v>61031.45</v>
      </c>
    </row>
    <row r="896">
      <c r="A896" s="6" t="s">
        <v>38</v>
      </c>
      <c r="B896" s="6" t="s">
        <v>188</v>
      </c>
      <c r="C896" s="6"/>
      <c r="D896" s="6" t="s">
        <v>33</v>
      </c>
      <c r="E896" s="7">
        <v>1.0</v>
      </c>
      <c r="F896" s="8">
        <v>46776.17</v>
      </c>
      <c r="G896" s="8">
        <v>46776.17</v>
      </c>
      <c r="H896" s="8">
        <v>1642.5</v>
      </c>
      <c r="I896" s="8">
        <v>1642.5</v>
      </c>
      <c r="J896" s="8">
        <v>75.0</v>
      </c>
      <c r="K896" s="9">
        <v>0.0499</v>
      </c>
      <c r="L896" s="7">
        <v>1.0</v>
      </c>
      <c r="M896" s="9">
        <v>0.0</v>
      </c>
      <c r="N896" s="9">
        <v>0.0</v>
      </c>
      <c r="O896" s="7">
        <v>0.0</v>
      </c>
      <c r="P896" s="8">
        <v>3797.5</v>
      </c>
      <c r="Q896" s="8">
        <v>3797.5</v>
      </c>
      <c r="R896" s="8">
        <v>52154.06</v>
      </c>
    </row>
    <row r="897">
      <c r="A897" s="6" t="s">
        <v>55</v>
      </c>
      <c r="B897" s="6" t="s">
        <v>189</v>
      </c>
      <c r="C897" s="6"/>
      <c r="D897" s="6" t="s">
        <v>33</v>
      </c>
      <c r="E897" s="7">
        <v>8.0</v>
      </c>
      <c r="F897" s="8">
        <v>220367.91</v>
      </c>
      <c r="G897" s="8">
        <v>27545.99</v>
      </c>
      <c r="H897" s="8">
        <v>4285.68</v>
      </c>
      <c r="I897" s="8">
        <v>535.71</v>
      </c>
      <c r="J897" s="8">
        <v>79.5</v>
      </c>
      <c r="K897" s="9">
        <v>0.0528</v>
      </c>
      <c r="L897" s="7">
        <v>1.81</v>
      </c>
      <c r="M897" s="9">
        <v>0.0</v>
      </c>
      <c r="N897" s="9">
        <v>0.0</v>
      </c>
      <c r="O897" s="7">
        <v>0.0</v>
      </c>
      <c r="P897" s="8">
        <v>782.1</v>
      </c>
      <c r="Q897" s="8">
        <v>6256.8</v>
      </c>
      <c r="R897" s="8">
        <v>14168.68</v>
      </c>
    </row>
    <row r="898">
      <c r="A898" s="6" t="s">
        <v>18</v>
      </c>
      <c r="B898" s="6" t="s">
        <v>189</v>
      </c>
      <c r="C898" s="6"/>
      <c r="D898" s="6" t="s">
        <v>20</v>
      </c>
      <c r="E898" s="7">
        <v>4.0</v>
      </c>
      <c r="F898" s="8">
        <v>139426.3</v>
      </c>
      <c r="G898" s="8">
        <v>34856.58</v>
      </c>
      <c r="H898" s="8">
        <v>2910.33</v>
      </c>
      <c r="I898" s="8">
        <v>727.58</v>
      </c>
      <c r="J898" s="8">
        <v>81.0</v>
      </c>
      <c r="K898" s="9">
        <v>0.0631</v>
      </c>
      <c r="L898" s="7">
        <v>0.0</v>
      </c>
      <c r="M898" s="9">
        <v>0.0</v>
      </c>
      <c r="N898" s="9">
        <v>0.0</v>
      </c>
      <c r="O898" s="7">
        <v>0.0</v>
      </c>
      <c r="P898" s="8">
        <v>1948.83</v>
      </c>
      <c r="Q898" s="8">
        <v>7795.33</v>
      </c>
      <c r="R898" s="8">
        <v>38790.58</v>
      </c>
    </row>
    <row r="899">
      <c r="A899" s="6" t="s">
        <v>59</v>
      </c>
      <c r="B899" s="6" t="s">
        <v>189</v>
      </c>
      <c r="C899" s="6"/>
      <c r="D899" s="6" t="s">
        <v>20</v>
      </c>
      <c r="E899" s="7">
        <v>1.0</v>
      </c>
      <c r="F899" s="8">
        <v>36176.06</v>
      </c>
      <c r="G899" s="8">
        <v>36176.06</v>
      </c>
      <c r="H899" s="8">
        <v>900.8</v>
      </c>
      <c r="I899" s="8">
        <v>900.8</v>
      </c>
      <c r="J899" s="8">
        <v>84.0</v>
      </c>
      <c r="K899" s="9">
        <v>0.0384</v>
      </c>
      <c r="L899" s="7">
        <v>0.0</v>
      </c>
      <c r="M899" s="9">
        <v>0.0</v>
      </c>
      <c r="N899" s="9">
        <v>0.0</v>
      </c>
      <c r="O899" s="7">
        <v>0.0</v>
      </c>
      <c r="P899" s="8">
        <v>1444.8</v>
      </c>
      <c r="Q899" s="8">
        <v>1444.8</v>
      </c>
      <c r="R899" s="8">
        <v>38636.94</v>
      </c>
    </row>
    <row r="900">
      <c r="A900" s="6" t="s">
        <v>59</v>
      </c>
      <c r="B900" s="6" t="s">
        <v>189</v>
      </c>
      <c r="C900" s="6"/>
      <c r="D900" s="6" t="s">
        <v>20</v>
      </c>
      <c r="E900" s="7">
        <v>1.0</v>
      </c>
      <c r="F900" s="8">
        <v>22262.77</v>
      </c>
      <c r="G900" s="8">
        <v>22262.77</v>
      </c>
      <c r="H900" s="8">
        <v>445.26</v>
      </c>
      <c r="I900" s="8">
        <v>445.26</v>
      </c>
      <c r="J900" s="8">
        <v>72.0</v>
      </c>
      <c r="K900" s="9">
        <v>0.0684</v>
      </c>
      <c r="L900" s="7">
        <v>0.0</v>
      </c>
      <c r="M900" s="9">
        <v>0.0</v>
      </c>
      <c r="N900" s="9">
        <v>0.0</v>
      </c>
      <c r="O900" s="7">
        <v>0.0</v>
      </c>
      <c r="P900" s="8">
        <v>445.26</v>
      </c>
      <c r="Q900" s="8">
        <v>445.26</v>
      </c>
      <c r="R900" s="8">
        <v>33521.02</v>
      </c>
    </row>
    <row r="901">
      <c r="A901" s="6" t="s">
        <v>58</v>
      </c>
      <c r="B901" s="6" t="s">
        <v>189</v>
      </c>
      <c r="C901" s="6"/>
      <c r="D901" s="6" t="s">
        <v>20</v>
      </c>
      <c r="E901" s="7">
        <v>1.0</v>
      </c>
      <c r="F901" s="8">
        <v>18815.95</v>
      </c>
      <c r="G901" s="8">
        <v>18815.95</v>
      </c>
      <c r="H901" s="8">
        <v>0.0</v>
      </c>
      <c r="I901" s="8">
        <v>0.0</v>
      </c>
      <c r="J901" s="8">
        <v>72.0</v>
      </c>
      <c r="K901" s="9">
        <v>0.0684</v>
      </c>
      <c r="L901" s="7">
        <v>0.0</v>
      </c>
      <c r="M901" s="9">
        <v>0.0</v>
      </c>
      <c r="N901" s="9">
        <v>0.0</v>
      </c>
      <c r="O901" s="7">
        <v>0.0</v>
      </c>
      <c r="P901" s="8">
        <v>2719.5</v>
      </c>
      <c r="Q901" s="8">
        <v>2719.5</v>
      </c>
      <c r="R901" s="8">
        <v>179.0</v>
      </c>
    </row>
    <row r="902">
      <c r="A902" s="6" t="s">
        <v>53</v>
      </c>
      <c r="B902" s="6" t="s">
        <v>189</v>
      </c>
      <c r="C902" s="6"/>
      <c r="D902" s="6" t="s">
        <v>49</v>
      </c>
      <c r="E902" s="7">
        <v>1.0</v>
      </c>
      <c r="F902" s="8">
        <v>13029.23</v>
      </c>
      <c r="G902" s="8">
        <v>13029.23</v>
      </c>
      <c r="H902" s="8">
        <v>0.0</v>
      </c>
      <c r="I902" s="8">
        <v>0.0</v>
      </c>
      <c r="J902" s="8">
        <v>60.0</v>
      </c>
      <c r="K902" s="9">
        <v>0.0784</v>
      </c>
      <c r="L902" s="7">
        <v>7.84</v>
      </c>
      <c r="M902" s="9">
        <v>0.0</v>
      </c>
      <c r="N902" s="9">
        <v>0.0</v>
      </c>
      <c r="O902" s="7">
        <v>0.0</v>
      </c>
      <c r="P902" s="8">
        <v>0.0</v>
      </c>
      <c r="Q902" s="8">
        <v>0.0</v>
      </c>
      <c r="R902" s="8">
        <v>36265.56</v>
      </c>
    </row>
    <row r="903">
      <c r="A903" s="6" t="s">
        <v>54</v>
      </c>
      <c r="B903" s="6" t="s">
        <v>190</v>
      </c>
      <c r="C903" s="6"/>
      <c r="D903" s="6" t="s">
        <v>20</v>
      </c>
      <c r="E903" s="7">
        <v>127.0</v>
      </c>
      <c r="F903" s="8">
        <v>3263236.67</v>
      </c>
      <c r="G903" s="8">
        <v>25694.78</v>
      </c>
      <c r="H903" s="8">
        <v>55298.5</v>
      </c>
      <c r="I903" s="8">
        <v>435.42</v>
      </c>
      <c r="J903" s="8">
        <v>66.66</v>
      </c>
      <c r="K903" s="9">
        <v>0.08</v>
      </c>
      <c r="L903" s="7">
        <v>3.88</v>
      </c>
      <c r="M903" s="9">
        <v>0.004</v>
      </c>
      <c r="N903" s="9">
        <v>0.004</v>
      </c>
      <c r="O903" s="7">
        <v>0.0</v>
      </c>
      <c r="P903" s="8">
        <v>1872.84</v>
      </c>
      <c r="Q903" s="8">
        <v>237850.07</v>
      </c>
      <c r="R903" s="8">
        <v>33057.6</v>
      </c>
    </row>
    <row r="904">
      <c r="A904" s="6" t="s">
        <v>56</v>
      </c>
      <c r="B904" s="6" t="s">
        <v>190</v>
      </c>
      <c r="C904" s="6"/>
      <c r="D904" s="6" t="s">
        <v>27</v>
      </c>
      <c r="E904" s="7">
        <v>3.0</v>
      </c>
      <c r="F904" s="8">
        <v>81721.64</v>
      </c>
      <c r="G904" s="8">
        <v>27240.55</v>
      </c>
      <c r="H904" s="8">
        <v>1634.43</v>
      </c>
      <c r="I904" s="8">
        <v>544.81</v>
      </c>
      <c r="J904" s="8">
        <v>64.0</v>
      </c>
      <c r="K904" s="9">
        <v>0.0259</v>
      </c>
      <c r="L904" s="7">
        <v>0.0</v>
      </c>
      <c r="M904" s="9">
        <v>0.0</v>
      </c>
      <c r="N904" s="9">
        <v>0.0</v>
      </c>
      <c r="O904" s="7">
        <v>0.0</v>
      </c>
      <c r="P904" s="8">
        <v>3350.81</v>
      </c>
      <c r="Q904" s="8">
        <v>10052.43</v>
      </c>
      <c r="R904" s="8">
        <v>1982.24</v>
      </c>
    </row>
    <row r="905">
      <c r="A905" s="6" t="s">
        <v>36</v>
      </c>
      <c r="B905" s="6" t="s">
        <v>191</v>
      </c>
      <c r="C905" s="6"/>
      <c r="D905" s="6" t="s">
        <v>33</v>
      </c>
      <c r="E905" s="7">
        <v>89.0</v>
      </c>
      <c r="F905" s="8">
        <v>2423125.19</v>
      </c>
      <c r="G905" s="8">
        <v>27226.13</v>
      </c>
      <c r="H905" s="8">
        <v>47121.61</v>
      </c>
      <c r="I905" s="8">
        <v>529.46</v>
      </c>
      <c r="J905" s="8">
        <v>70.79</v>
      </c>
      <c r="K905" s="9">
        <v>0.0604</v>
      </c>
      <c r="L905" s="7">
        <v>2.77</v>
      </c>
      <c r="M905" s="9">
        <v>0.003</v>
      </c>
      <c r="N905" s="9">
        <v>0.003</v>
      </c>
      <c r="O905" s="7">
        <v>0.0</v>
      </c>
      <c r="P905" s="8">
        <v>2090.64</v>
      </c>
      <c r="Q905" s="8">
        <v>186066.61</v>
      </c>
      <c r="R905" s="8">
        <v>355587.0</v>
      </c>
    </row>
    <row r="906">
      <c r="A906" s="6" t="s">
        <v>38</v>
      </c>
      <c r="B906" s="6" t="s">
        <v>191</v>
      </c>
      <c r="C906" s="6"/>
      <c r="D906" s="6" t="s">
        <v>33</v>
      </c>
      <c r="E906" s="7">
        <v>21.0</v>
      </c>
      <c r="F906" s="8">
        <v>483275.37</v>
      </c>
      <c r="G906" s="8">
        <v>23013.11</v>
      </c>
      <c r="H906" s="8">
        <v>8619.64</v>
      </c>
      <c r="I906" s="8">
        <v>410.46</v>
      </c>
      <c r="J906" s="8">
        <v>69.43</v>
      </c>
      <c r="K906" s="9">
        <v>0.0605</v>
      </c>
      <c r="L906" s="7">
        <v>2.43</v>
      </c>
      <c r="M906" s="9">
        <v>0.001</v>
      </c>
      <c r="N906" s="9">
        <v>0.001</v>
      </c>
      <c r="O906" s="7">
        <v>0.0</v>
      </c>
      <c r="P906" s="8">
        <v>1737.98</v>
      </c>
      <c r="Q906" s="8">
        <v>36497.64</v>
      </c>
      <c r="R906" s="8">
        <v>69613.89</v>
      </c>
    </row>
    <row r="907">
      <c r="A907" s="6" t="s">
        <v>40</v>
      </c>
      <c r="B907" s="6" t="s">
        <v>191</v>
      </c>
      <c r="C907" s="6"/>
      <c r="D907" s="6" t="s">
        <v>20</v>
      </c>
      <c r="E907" s="7">
        <v>1.0</v>
      </c>
      <c r="F907" s="8">
        <v>49867.28</v>
      </c>
      <c r="G907" s="8">
        <v>49867.28</v>
      </c>
      <c r="H907" s="8">
        <v>0.0</v>
      </c>
      <c r="I907" s="8">
        <v>0.0</v>
      </c>
      <c r="J907" s="8">
        <v>2.0</v>
      </c>
      <c r="K907" s="9">
        <v>0.08</v>
      </c>
      <c r="L907" s="7">
        <v>8.0</v>
      </c>
      <c r="M907" s="9">
        <v>0.0</v>
      </c>
      <c r="N907" s="9">
        <v>0.0</v>
      </c>
      <c r="O907" s="7">
        <v>0.0</v>
      </c>
      <c r="P907" s="8">
        <v>0.0</v>
      </c>
      <c r="Q907" s="8">
        <v>0.0</v>
      </c>
      <c r="R907" s="8">
        <v>18063.09</v>
      </c>
    </row>
    <row r="908">
      <c r="A908" s="6" t="s">
        <v>52</v>
      </c>
      <c r="B908" s="6" t="s">
        <v>192</v>
      </c>
      <c r="C908" s="6"/>
      <c r="D908" s="6" t="s">
        <v>20</v>
      </c>
      <c r="E908" s="7">
        <v>2.0</v>
      </c>
      <c r="F908" s="8">
        <v>65539.57</v>
      </c>
      <c r="G908" s="8">
        <v>32769.79</v>
      </c>
      <c r="H908" s="8">
        <v>0.0</v>
      </c>
      <c r="I908" s="8">
        <v>0.0</v>
      </c>
      <c r="J908" s="8">
        <v>2.0</v>
      </c>
      <c r="K908" s="9">
        <v>0.0</v>
      </c>
      <c r="L908" s="7">
        <v>0.0</v>
      </c>
      <c r="M908" s="9">
        <v>0.0</v>
      </c>
      <c r="N908" s="9">
        <v>0.0</v>
      </c>
      <c r="O908" s="7">
        <v>0.0</v>
      </c>
      <c r="P908" s="8">
        <v>0.0</v>
      </c>
      <c r="Q908" s="8">
        <v>0.0</v>
      </c>
      <c r="R908" s="8">
        <v>85140.49</v>
      </c>
    </row>
    <row r="909">
      <c r="A909" s="6" t="s">
        <v>40</v>
      </c>
      <c r="B909" s="6" t="s">
        <v>192</v>
      </c>
      <c r="C909" s="6"/>
      <c r="D909" s="6" t="s">
        <v>20</v>
      </c>
      <c r="E909" s="7">
        <v>1.0</v>
      </c>
      <c r="F909" s="8">
        <v>56112.65</v>
      </c>
      <c r="G909" s="8">
        <v>56112.65</v>
      </c>
      <c r="H909" s="8">
        <v>0.0</v>
      </c>
      <c r="I909" s="8">
        <v>0.0</v>
      </c>
      <c r="J909" s="8">
        <v>2.0</v>
      </c>
      <c r="K909" s="9">
        <v>0.0</v>
      </c>
      <c r="L909" s="7">
        <v>0.0</v>
      </c>
      <c r="M909" s="9">
        <v>0.0</v>
      </c>
      <c r="N909" s="9">
        <v>0.0</v>
      </c>
      <c r="O909" s="7">
        <v>0.0</v>
      </c>
      <c r="P909" s="8">
        <v>7.0</v>
      </c>
      <c r="Q909" s="8">
        <v>7.0</v>
      </c>
      <c r="R909" s="8">
        <v>57947.79</v>
      </c>
    </row>
    <row r="910">
      <c r="A910" s="6" t="s">
        <v>42</v>
      </c>
      <c r="B910" s="6" t="s">
        <v>193</v>
      </c>
      <c r="C910" s="6"/>
      <c r="D910" s="6" t="s">
        <v>20</v>
      </c>
      <c r="E910" s="7">
        <v>98.0</v>
      </c>
      <c r="F910" s="8">
        <v>4111899.57</v>
      </c>
      <c r="G910" s="8">
        <v>41958.16</v>
      </c>
      <c r="H910" s="8">
        <v>80969.57</v>
      </c>
      <c r="I910" s="8">
        <v>826.22</v>
      </c>
      <c r="J910" s="8">
        <v>73.04</v>
      </c>
      <c r="K910" s="9">
        <v>0.0336</v>
      </c>
      <c r="L910" s="7">
        <v>1.01</v>
      </c>
      <c r="M910" s="9">
        <v>0.003</v>
      </c>
      <c r="N910" s="9">
        <v>0.003</v>
      </c>
      <c r="O910" s="7">
        <v>0.0</v>
      </c>
      <c r="P910" s="8">
        <v>2517.1</v>
      </c>
      <c r="Q910" s="8">
        <v>246675.57</v>
      </c>
      <c r="R910" s="8">
        <v>7938.0</v>
      </c>
    </row>
    <row r="911">
      <c r="A911" s="6" t="s">
        <v>36</v>
      </c>
      <c r="B911" s="6" t="s">
        <v>193</v>
      </c>
      <c r="C911" s="6"/>
      <c r="D911" s="6" t="s">
        <v>33</v>
      </c>
      <c r="E911" s="7">
        <v>101.0</v>
      </c>
      <c r="F911" s="8">
        <v>3702913.34</v>
      </c>
      <c r="G911" s="8">
        <v>36662.51</v>
      </c>
      <c r="H911" s="8">
        <v>110334.38</v>
      </c>
      <c r="I911" s="8">
        <v>1092.42</v>
      </c>
      <c r="J911" s="8">
        <v>69.65</v>
      </c>
      <c r="K911" s="9">
        <v>0.038</v>
      </c>
      <c r="L911" s="7">
        <v>1.46</v>
      </c>
      <c r="M911" s="9">
        <v>0.003</v>
      </c>
      <c r="N911" s="9">
        <v>0.003</v>
      </c>
      <c r="O911" s="7">
        <v>0.0</v>
      </c>
      <c r="P911" s="8">
        <v>2485.81</v>
      </c>
      <c r="Q911" s="8">
        <v>251066.38</v>
      </c>
      <c r="R911" s="8">
        <v>558.0</v>
      </c>
    </row>
    <row r="912">
      <c r="A912" s="6" t="s">
        <v>39</v>
      </c>
      <c r="B912" s="6" t="s">
        <v>193</v>
      </c>
      <c r="C912" s="6"/>
      <c r="D912" s="6" t="s">
        <v>20</v>
      </c>
      <c r="E912" s="7">
        <v>90.0</v>
      </c>
      <c r="F912" s="8">
        <v>3681673.46</v>
      </c>
      <c r="G912" s="8">
        <v>40907.48</v>
      </c>
      <c r="H912" s="8">
        <v>97013.92</v>
      </c>
      <c r="I912" s="8">
        <v>1077.93</v>
      </c>
      <c r="J912" s="8">
        <v>73.9</v>
      </c>
      <c r="K912" s="9">
        <v>0.0396</v>
      </c>
      <c r="L912" s="7">
        <v>0.92</v>
      </c>
      <c r="M912" s="9">
        <v>0.003</v>
      </c>
      <c r="N912" s="9">
        <v>0.003</v>
      </c>
      <c r="O912" s="7">
        <v>0.0</v>
      </c>
      <c r="P912" s="8">
        <v>2175.04</v>
      </c>
      <c r="Q912" s="8">
        <v>195753.92</v>
      </c>
      <c r="R912" s="8">
        <v>68059.0</v>
      </c>
    </row>
    <row r="913">
      <c r="A913" s="6" t="s">
        <v>32</v>
      </c>
      <c r="B913" s="6" t="s">
        <v>193</v>
      </c>
      <c r="C913" s="6"/>
      <c r="D913" s="6" t="s">
        <v>33</v>
      </c>
      <c r="E913" s="7">
        <v>93.0</v>
      </c>
      <c r="F913" s="8">
        <v>3311709.67</v>
      </c>
      <c r="G913" s="8">
        <v>35609.78</v>
      </c>
      <c r="H913" s="8">
        <v>112894.45</v>
      </c>
      <c r="I913" s="8">
        <v>1213.92</v>
      </c>
      <c r="J913" s="8">
        <v>73.74</v>
      </c>
      <c r="K913" s="9">
        <v>0.0426</v>
      </c>
      <c r="L913" s="7">
        <v>1.59</v>
      </c>
      <c r="M913" s="9">
        <v>0.003</v>
      </c>
      <c r="N913" s="9">
        <v>0.003</v>
      </c>
      <c r="O913" s="7">
        <v>0.0</v>
      </c>
      <c r="P913" s="8">
        <v>1790.02</v>
      </c>
      <c r="Q913" s="8">
        <v>166471.45</v>
      </c>
      <c r="R913" s="8">
        <v>18182.0</v>
      </c>
    </row>
    <row r="914">
      <c r="A914" s="6" t="s">
        <v>29</v>
      </c>
      <c r="B914" s="6" t="s">
        <v>193</v>
      </c>
      <c r="C914" s="6"/>
      <c r="D914" s="6" t="s">
        <v>31</v>
      </c>
      <c r="E914" s="7">
        <v>85.0</v>
      </c>
      <c r="F914" s="8">
        <v>2501436.42</v>
      </c>
      <c r="G914" s="8">
        <v>29428.66</v>
      </c>
      <c r="H914" s="8">
        <v>70802.77</v>
      </c>
      <c r="I914" s="8">
        <v>832.97</v>
      </c>
      <c r="J914" s="8">
        <v>68.51</v>
      </c>
      <c r="K914" s="9">
        <v>0.0359</v>
      </c>
      <c r="L914" s="7">
        <v>0.89</v>
      </c>
      <c r="M914" s="9">
        <v>0.003</v>
      </c>
      <c r="N914" s="9">
        <v>0.002</v>
      </c>
      <c r="O914" s="7">
        <v>0.0</v>
      </c>
      <c r="P914" s="8">
        <v>2617.06</v>
      </c>
      <c r="Q914" s="8">
        <v>222449.84</v>
      </c>
      <c r="R914" s="8">
        <v>3734.83</v>
      </c>
    </row>
    <row r="915">
      <c r="A915" s="6" t="s">
        <v>41</v>
      </c>
      <c r="B915" s="6" t="s">
        <v>193</v>
      </c>
      <c r="C915" s="6"/>
      <c r="D915" s="6" t="s">
        <v>20</v>
      </c>
      <c r="E915" s="7">
        <v>67.0</v>
      </c>
      <c r="F915" s="8">
        <v>2416951.23</v>
      </c>
      <c r="G915" s="8">
        <v>36073.9</v>
      </c>
      <c r="H915" s="8">
        <v>75441.71</v>
      </c>
      <c r="I915" s="8">
        <v>1126.0</v>
      </c>
      <c r="J915" s="8">
        <v>72.27</v>
      </c>
      <c r="K915" s="9">
        <v>0.0413</v>
      </c>
      <c r="L915" s="7">
        <v>1.63</v>
      </c>
      <c r="M915" s="9">
        <v>0.002</v>
      </c>
      <c r="N915" s="9">
        <v>0.002</v>
      </c>
      <c r="O915" s="7">
        <v>0.0</v>
      </c>
      <c r="P915" s="8">
        <v>2120.03</v>
      </c>
      <c r="Q915" s="8">
        <v>142041.71</v>
      </c>
      <c r="R915" s="8">
        <v>0.0</v>
      </c>
    </row>
    <row r="916">
      <c r="A916" s="6" t="s">
        <v>48</v>
      </c>
      <c r="B916" s="6" t="s">
        <v>193</v>
      </c>
      <c r="C916" s="6"/>
      <c r="D916" s="6" t="s">
        <v>49</v>
      </c>
      <c r="E916" s="7">
        <v>64.0</v>
      </c>
      <c r="F916" s="8">
        <v>2099264.94</v>
      </c>
      <c r="G916" s="8">
        <v>32801.01</v>
      </c>
      <c r="H916" s="8">
        <v>59616.73</v>
      </c>
      <c r="I916" s="8">
        <v>931.51</v>
      </c>
      <c r="J916" s="8">
        <v>68.58</v>
      </c>
      <c r="K916" s="9">
        <v>0.0389</v>
      </c>
      <c r="L916" s="7">
        <v>1.26</v>
      </c>
      <c r="M916" s="9">
        <v>0.002</v>
      </c>
      <c r="N916" s="9">
        <v>0.002</v>
      </c>
      <c r="O916" s="7">
        <v>0.0</v>
      </c>
      <c r="P916" s="8">
        <v>1812.34</v>
      </c>
      <c r="Q916" s="8">
        <v>115989.51</v>
      </c>
      <c r="R916" s="8">
        <v>12613.24</v>
      </c>
    </row>
    <row r="917">
      <c r="A917" s="6" t="s">
        <v>34</v>
      </c>
      <c r="B917" s="6" t="s">
        <v>193</v>
      </c>
      <c r="C917" s="6"/>
      <c r="D917" s="6" t="s">
        <v>20</v>
      </c>
      <c r="E917" s="7">
        <v>61.0</v>
      </c>
      <c r="F917" s="8">
        <v>2093288.87</v>
      </c>
      <c r="G917" s="8">
        <v>34316.21</v>
      </c>
      <c r="H917" s="8">
        <v>45014.07</v>
      </c>
      <c r="I917" s="8">
        <v>737.94</v>
      </c>
      <c r="J917" s="8">
        <v>66.84</v>
      </c>
      <c r="K917" s="9">
        <v>0.0333</v>
      </c>
      <c r="L917" s="7">
        <v>0.73</v>
      </c>
      <c r="M917" s="9">
        <v>0.002</v>
      </c>
      <c r="N917" s="9">
        <v>0.002</v>
      </c>
      <c r="O917" s="7">
        <v>0.0</v>
      </c>
      <c r="P917" s="8">
        <v>2041.49</v>
      </c>
      <c r="Q917" s="8">
        <v>124530.9</v>
      </c>
      <c r="R917" s="8">
        <v>62480.21</v>
      </c>
    </row>
    <row r="918">
      <c r="A918" s="6" t="s">
        <v>21</v>
      </c>
      <c r="B918" s="6" t="s">
        <v>193</v>
      </c>
      <c r="C918" s="6"/>
      <c r="D918" s="6" t="s">
        <v>20</v>
      </c>
      <c r="E918" s="7">
        <v>55.0</v>
      </c>
      <c r="F918" s="8">
        <v>2037506.37</v>
      </c>
      <c r="G918" s="8">
        <v>37045.57</v>
      </c>
      <c r="H918" s="8">
        <v>59661.3</v>
      </c>
      <c r="I918" s="8">
        <v>1084.75</v>
      </c>
      <c r="J918" s="8">
        <v>71.67</v>
      </c>
      <c r="K918" s="9">
        <v>0.038</v>
      </c>
      <c r="L918" s="7">
        <v>1.42</v>
      </c>
      <c r="M918" s="9">
        <v>0.002</v>
      </c>
      <c r="N918" s="9">
        <v>0.002</v>
      </c>
      <c r="O918" s="7">
        <v>0.0</v>
      </c>
      <c r="P918" s="8">
        <v>2324.51</v>
      </c>
      <c r="Q918" s="8">
        <v>127848.3</v>
      </c>
      <c r="R918" s="8">
        <v>22698.71</v>
      </c>
    </row>
    <row r="919">
      <c r="A919" s="6" t="s">
        <v>40</v>
      </c>
      <c r="B919" s="6" t="s">
        <v>193</v>
      </c>
      <c r="C919" s="6"/>
      <c r="D919" s="6" t="s">
        <v>20</v>
      </c>
      <c r="E919" s="7">
        <v>40.0</v>
      </c>
      <c r="F919" s="8">
        <v>1815672.65</v>
      </c>
      <c r="G919" s="8">
        <v>45391.82</v>
      </c>
      <c r="H919" s="8">
        <v>39493.07</v>
      </c>
      <c r="I919" s="8">
        <v>987.33</v>
      </c>
      <c r="J919" s="8">
        <v>73.05</v>
      </c>
      <c r="K919" s="9">
        <v>0.0363</v>
      </c>
      <c r="L919" s="7">
        <v>1.09</v>
      </c>
      <c r="M919" s="9">
        <v>0.001</v>
      </c>
      <c r="N919" s="9">
        <v>0.001</v>
      </c>
      <c r="O919" s="7">
        <v>0.0</v>
      </c>
      <c r="P919" s="8">
        <v>1969.23</v>
      </c>
      <c r="Q919" s="8">
        <v>78769.07</v>
      </c>
      <c r="R919" s="8">
        <v>6558.9</v>
      </c>
    </row>
    <row r="920">
      <c r="A920" s="6" t="s">
        <v>38</v>
      </c>
      <c r="B920" s="6" t="s">
        <v>193</v>
      </c>
      <c r="C920" s="6"/>
      <c r="D920" s="6" t="s">
        <v>33</v>
      </c>
      <c r="E920" s="7">
        <v>56.0</v>
      </c>
      <c r="F920" s="8">
        <v>1676259.28</v>
      </c>
      <c r="G920" s="8">
        <v>29933.2</v>
      </c>
      <c r="H920" s="8">
        <v>56019.84</v>
      </c>
      <c r="I920" s="8">
        <v>1000.35</v>
      </c>
      <c r="J920" s="8">
        <v>69.7</v>
      </c>
      <c r="K920" s="9">
        <v>0.0413</v>
      </c>
      <c r="L920" s="7">
        <v>1.6</v>
      </c>
      <c r="M920" s="9">
        <v>0.002</v>
      </c>
      <c r="N920" s="9">
        <v>0.002</v>
      </c>
      <c r="O920" s="7">
        <v>0.0</v>
      </c>
      <c r="P920" s="8">
        <v>2171.78</v>
      </c>
      <c r="Q920" s="8">
        <v>121619.84</v>
      </c>
      <c r="R920" s="8">
        <v>6683.76</v>
      </c>
    </row>
    <row r="921">
      <c r="A921" s="6" t="s">
        <v>35</v>
      </c>
      <c r="B921" s="6" t="s">
        <v>193</v>
      </c>
      <c r="C921" s="6"/>
      <c r="D921" s="6" t="s">
        <v>31</v>
      </c>
      <c r="E921" s="7">
        <v>48.0</v>
      </c>
      <c r="F921" s="8">
        <v>1505470.98</v>
      </c>
      <c r="G921" s="8">
        <v>31363.98</v>
      </c>
      <c r="H921" s="8">
        <v>54336.8</v>
      </c>
      <c r="I921" s="8">
        <v>1132.02</v>
      </c>
      <c r="J921" s="8">
        <v>72.81</v>
      </c>
      <c r="K921" s="9">
        <v>0.0413</v>
      </c>
      <c r="L921" s="7">
        <v>1.6</v>
      </c>
      <c r="M921" s="9">
        <v>0.002</v>
      </c>
      <c r="N921" s="9">
        <v>0.001</v>
      </c>
      <c r="O921" s="7">
        <v>0.0</v>
      </c>
      <c r="P921" s="8">
        <v>2232.41</v>
      </c>
      <c r="Q921" s="8">
        <v>107155.8</v>
      </c>
      <c r="R921" s="8">
        <v>132346.17</v>
      </c>
    </row>
    <row r="922">
      <c r="A922" s="6" t="s">
        <v>18</v>
      </c>
      <c r="B922" s="6" t="s">
        <v>193</v>
      </c>
      <c r="C922" s="6"/>
      <c r="D922" s="6" t="s">
        <v>20</v>
      </c>
      <c r="E922" s="7">
        <v>29.0</v>
      </c>
      <c r="F922" s="8">
        <v>1352583.44</v>
      </c>
      <c r="G922" s="8">
        <v>46640.81</v>
      </c>
      <c r="H922" s="8">
        <v>24218.28</v>
      </c>
      <c r="I922" s="8">
        <v>835.11</v>
      </c>
      <c r="J922" s="8">
        <v>76.14</v>
      </c>
      <c r="K922" s="9">
        <v>0.0359</v>
      </c>
      <c r="L922" s="7">
        <v>1.07</v>
      </c>
      <c r="M922" s="9">
        <v>0.001</v>
      </c>
      <c r="N922" s="9">
        <v>0.001</v>
      </c>
      <c r="O922" s="7">
        <v>0.0</v>
      </c>
      <c r="P922" s="8">
        <v>2911.91</v>
      </c>
      <c r="Q922" s="8">
        <v>84445.28</v>
      </c>
      <c r="R922" s="8">
        <v>40802.56</v>
      </c>
    </row>
    <row r="923">
      <c r="A923" s="6" t="s">
        <v>23</v>
      </c>
      <c r="B923" s="6" t="s">
        <v>193</v>
      </c>
      <c r="C923" s="6"/>
      <c r="D923" s="6" t="s">
        <v>20</v>
      </c>
      <c r="E923" s="7">
        <v>39.0</v>
      </c>
      <c r="F923" s="8">
        <v>1159715.79</v>
      </c>
      <c r="G923" s="8">
        <v>29736.3</v>
      </c>
      <c r="H923" s="8">
        <v>35180.67</v>
      </c>
      <c r="I923" s="8">
        <v>902.07</v>
      </c>
      <c r="J923" s="8">
        <v>71.38</v>
      </c>
      <c r="K923" s="9">
        <v>0.0375</v>
      </c>
      <c r="L923" s="7">
        <v>1.71</v>
      </c>
      <c r="M923" s="9">
        <v>0.001</v>
      </c>
      <c r="N923" s="9">
        <v>0.001</v>
      </c>
      <c r="O923" s="7">
        <v>0.0</v>
      </c>
      <c r="P923" s="8">
        <v>2348.68</v>
      </c>
      <c r="Q923" s="8">
        <v>91598.67</v>
      </c>
      <c r="R923" s="8">
        <v>23585.87</v>
      </c>
    </row>
    <row r="924">
      <c r="A924" s="6" t="s">
        <v>58</v>
      </c>
      <c r="B924" s="6" t="s">
        <v>193</v>
      </c>
      <c r="C924" s="6"/>
      <c r="D924" s="6" t="s">
        <v>20</v>
      </c>
      <c r="E924" s="7">
        <v>35.0</v>
      </c>
      <c r="F924" s="8">
        <v>1121289.0</v>
      </c>
      <c r="G924" s="8">
        <v>32036.83</v>
      </c>
      <c r="H924" s="8">
        <v>24073.68</v>
      </c>
      <c r="I924" s="8">
        <v>687.82</v>
      </c>
      <c r="J924" s="8">
        <v>70.29</v>
      </c>
      <c r="K924" s="9">
        <v>0.0323</v>
      </c>
      <c r="L924" s="7">
        <v>0.59</v>
      </c>
      <c r="M924" s="9">
        <v>0.001</v>
      </c>
      <c r="N924" s="9">
        <v>0.001</v>
      </c>
      <c r="O924" s="7">
        <v>0.0</v>
      </c>
      <c r="P924" s="8">
        <v>1618.39</v>
      </c>
      <c r="Q924" s="8">
        <v>56643.68</v>
      </c>
      <c r="R924" s="8">
        <v>101216.06</v>
      </c>
    </row>
    <row r="925">
      <c r="A925" s="6" t="s">
        <v>37</v>
      </c>
      <c r="B925" s="6" t="s">
        <v>193</v>
      </c>
      <c r="C925" s="6"/>
      <c r="D925" s="6" t="s">
        <v>31</v>
      </c>
      <c r="E925" s="7">
        <v>41.0</v>
      </c>
      <c r="F925" s="8">
        <v>1097213.31</v>
      </c>
      <c r="G925" s="8">
        <v>26761.3</v>
      </c>
      <c r="H925" s="8">
        <v>26514.05</v>
      </c>
      <c r="I925" s="8">
        <v>646.68</v>
      </c>
      <c r="J925" s="8">
        <v>68.85</v>
      </c>
      <c r="K925" s="9">
        <v>0.0357</v>
      </c>
      <c r="L925" s="7">
        <v>1.07</v>
      </c>
      <c r="M925" s="9">
        <v>0.001</v>
      </c>
      <c r="N925" s="9">
        <v>0.001</v>
      </c>
      <c r="O925" s="7">
        <v>0.0</v>
      </c>
      <c r="P925" s="8">
        <v>1561.85</v>
      </c>
      <c r="Q925" s="8">
        <v>64035.75</v>
      </c>
      <c r="R925" s="8">
        <v>14928.12</v>
      </c>
    </row>
    <row r="926">
      <c r="A926" s="6" t="s">
        <v>50</v>
      </c>
      <c r="B926" s="6" t="s">
        <v>193</v>
      </c>
      <c r="C926" s="6"/>
      <c r="D926" s="6" t="s">
        <v>20</v>
      </c>
      <c r="E926" s="7">
        <v>43.0</v>
      </c>
      <c r="F926" s="8">
        <v>1074803.81</v>
      </c>
      <c r="G926" s="8">
        <v>24995.44</v>
      </c>
      <c r="H926" s="8">
        <v>40100.71</v>
      </c>
      <c r="I926" s="8">
        <v>932.57</v>
      </c>
      <c r="J926" s="8">
        <v>66.53</v>
      </c>
      <c r="K926" s="9">
        <v>0.0423</v>
      </c>
      <c r="L926" s="7">
        <v>2.08</v>
      </c>
      <c r="M926" s="9">
        <v>0.001</v>
      </c>
      <c r="N926" s="9">
        <v>0.001</v>
      </c>
      <c r="O926" s="7">
        <v>0.0</v>
      </c>
      <c r="P926" s="8">
        <v>1693.9</v>
      </c>
      <c r="Q926" s="8">
        <v>72837.71</v>
      </c>
      <c r="R926" s="8">
        <v>59792.59</v>
      </c>
    </row>
    <row r="927">
      <c r="A927" s="6" t="s">
        <v>45</v>
      </c>
      <c r="B927" s="6" t="s">
        <v>193</v>
      </c>
      <c r="C927" s="6"/>
      <c r="D927" s="6" t="s">
        <v>27</v>
      </c>
      <c r="E927" s="7">
        <v>31.0</v>
      </c>
      <c r="F927" s="8">
        <v>940635.14</v>
      </c>
      <c r="G927" s="8">
        <v>30343.07</v>
      </c>
      <c r="H927" s="8">
        <v>20469.78</v>
      </c>
      <c r="I927" s="8">
        <v>660.32</v>
      </c>
      <c r="J927" s="8">
        <v>75.58</v>
      </c>
      <c r="K927" s="9">
        <v>0.0383</v>
      </c>
      <c r="L927" s="7">
        <v>0.03</v>
      </c>
      <c r="M927" s="9">
        <v>0.001</v>
      </c>
      <c r="N927" s="9">
        <v>0.001</v>
      </c>
      <c r="O927" s="7">
        <v>0.0</v>
      </c>
      <c r="P927" s="8">
        <v>1417.9</v>
      </c>
      <c r="Q927" s="8">
        <v>43954.75</v>
      </c>
      <c r="R927" s="8">
        <v>3676.2</v>
      </c>
    </row>
    <row r="928">
      <c r="A928" s="6" t="s">
        <v>60</v>
      </c>
      <c r="B928" s="6" t="s">
        <v>193</v>
      </c>
      <c r="C928" s="6"/>
      <c r="D928" s="6" t="s">
        <v>20</v>
      </c>
      <c r="E928" s="7">
        <v>38.0</v>
      </c>
      <c r="F928" s="8">
        <v>904120.06</v>
      </c>
      <c r="G928" s="8">
        <v>23792.63</v>
      </c>
      <c r="H928" s="8">
        <v>25653.05</v>
      </c>
      <c r="I928" s="8">
        <v>675.08</v>
      </c>
      <c r="J928" s="8">
        <v>71.61</v>
      </c>
      <c r="K928" s="9">
        <v>0.0385</v>
      </c>
      <c r="L928" s="7">
        <v>1.19</v>
      </c>
      <c r="M928" s="9">
        <v>0.001</v>
      </c>
      <c r="N928" s="9">
        <v>0.001</v>
      </c>
      <c r="O928" s="7">
        <v>0.0</v>
      </c>
      <c r="P928" s="8">
        <v>1819.05</v>
      </c>
      <c r="Q928" s="8">
        <v>69123.87</v>
      </c>
      <c r="R928" s="8">
        <v>27255.4</v>
      </c>
    </row>
    <row r="929">
      <c r="A929" s="6" t="s">
        <v>47</v>
      </c>
      <c r="B929" s="6" t="s">
        <v>193</v>
      </c>
      <c r="C929" s="6"/>
      <c r="D929" s="6" t="s">
        <v>20</v>
      </c>
      <c r="E929" s="7">
        <v>37.0</v>
      </c>
      <c r="F929" s="8">
        <v>899417.47</v>
      </c>
      <c r="G929" s="8">
        <v>24308.58</v>
      </c>
      <c r="H929" s="8">
        <v>15986.14</v>
      </c>
      <c r="I929" s="8">
        <v>432.06</v>
      </c>
      <c r="J929" s="8">
        <v>69.16</v>
      </c>
      <c r="K929" s="9">
        <v>0.0316</v>
      </c>
      <c r="L929" s="7">
        <v>0.6</v>
      </c>
      <c r="M929" s="9">
        <v>0.001</v>
      </c>
      <c r="N929" s="9">
        <v>0.001</v>
      </c>
      <c r="O929" s="7">
        <v>0.0</v>
      </c>
      <c r="P929" s="8">
        <v>1291.66</v>
      </c>
      <c r="Q929" s="8">
        <v>47791.39</v>
      </c>
      <c r="R929" s="8">
        <v>46591.97</v>
      </c>
    </row>
    <row r="930">
      <c r="A930" s="6" t="s">
        <v>53</v>
      </c>
      <c r="B930" s="6" t="s">
        <v>193</v>
      </c>
      <c r="C930" s="6"/>
      <c r="D930" s="6" t="s">
        <v>49</v>
      </c>
      <c r="E930" s="7">
        <v>31.0</v>
      </c>
      <c r="F930" s="8">
        <v>796435.0</v>
      </c>
      <c r="G930" s="8">
        <v>25691.45</v>
      </c>
      <c r="H930" s="8">
        <v>14873.45</v>
      </c>
      <c r="I930" s="8">
        <v>479.79</v>
      </c>
      <c r="J930" s="8">
        <v>66.0</v>
      </c>
      <c r="K930" s="9">
        <v>0.0314</v>
      </c>
      <c r="L930" s="7">
        <v>2.16</v>
      </c>
      <c r="M930" s="9">
        <v>0.001</v>
      </c>
      <c r="N930" s="9">
        <v>0.001</v>
      </c>
      <c r="O930" s="7">
        <v>0.0</v>
      </c>
      <c r="P930" s="8">
        <v>1968.76</v>
      </c>
      <c r="Q930" s="8">
        <v>61031.45</v>
      </c>
      <c r="R930" s="8">
        <v>24791.69</v>
      </c>
    </row>
    <row r="931">
      <c r="A931" s="6" t="s">
        <v>24</v>
      </c>
      <c r="B931" s="6" t="s">
        <v>193</v>
      </c>
      <c r="C931" s="6"/>
      <c r="D931" s="6" t="s">
        <v>20</v>
      </c>
      <c r="E931" s="7">
        <v>32.0</v>
      </c>
      <c r="F931" s="8">
        <v>779258.36</v>
      </c>
      <c r="G931" s="8">
        <v>24351.82</v>
      </c>
      <c r="H931" s="8">
        <v>18683.84</v>
      </c>
      <c r="I931" s="8">
        <v>583.87</v>
      </c>
      <c r="J931" s="8">
        <v>65.91</v>
      </c>
      <c r="K931" s="9">
        <v>0.0326</v>
      </c>
      <c r="L931" s="7">
        <v>0.89</v>
      </c>
      <c r="M931" s="9">
        <v>0.001</v>
      </c>
      <c r="N931" s="9">
        <v>0.001</v>
      </c>
      <c r="O931" s="7">
        <v>0.0</v>
      </c>
      <c r="P931" s="8">
        <v>1934.83</v>
      </c>
      <c r="Q931" s="8">
        <v>61914.62</v>
      </c>
      <c r="R931" s="8">
        <v>27532.38</v>
      </c>
    </row>
    <row r="932">
      <c r="A932" s="6" t="s">
        <v>46</v>
      </c>
      <c r="B932" s="6" t="s">
        <v>193</v>
      </c>
      <c r="C932" s="6"/>
      <c r="D932" s="6" t="s">
        <v>31</v>
      </c>
      <c r="E932" s="7">
        <v>28.0</v>
      </c>
      <c r="F932" s="8">
        <v>758432.3</v>
      </c>
      <c r="G932" s="8">
        <v>27086.87</v>
      </c>
      <c r="H932" s="8">
        <v>18604.03</v>
      </c>
      <c r="I932" s="8">
        <v>664.43</v>
      </c>
      <c r="J932" s="8">
        <v>68.89</v>
      </c>
      <c r="K932" s="9">
        <v>0.0394</v>
      </c>
      <c r="L932" s="7">
        <v>1.23</v>
      </c>
      <c r="M932" s="9">
        <v>0.001</v>
      </c>
      <c r="N932" s="9">
        <v>0.001</v>
      </c>
      <c r="O932" s="7">
        <v>0.0</v>
      </c>
      <c r="P932" s="8">
        <v>1431.18</v>
      </c>
      <c r="Q932" s="8">
        <v>40073.03</v>
      </c>
      <c r="R932" s="8">
        <v>125414.2</v>
      </c>
    </row>
    <row r="933">
      <c r="A933" s="6" t="s">
        <v>25</v>
      </c>
      <c r="B933" s="6" t="s">
        <v>193</v>
      </c>
      <c r="C933" s="6"/>
      <c r="D933" s="6" t="s">
        <v>27</v>
      </c>
      <c r="E933" s="7">
        <v>22.0</v>
      </c>
      <c r="F933" s="8">
        <v>725033.97</v>
      </c>
      <c r="G933" s="8">
        <v>32956.09</v>
      </c>
      <c r="H933" s="8">
        <v>20713.19</v>
      </c>
      <c r="I933" s="8">
        <v>941.51</v>
      </c>
      <c r="J933" s="8">
        <v>70.64</v>
      </c>
      <c r="K933" s="9">
        <v>0.0431</v>
      </c>
      <c r="L933" s="7">
        <v>1.39</v>
      </c>
      <c r="M933" s="9">
        <v>0.001</v>
      </c>
      <c r="N933" s="9">
        <v>0.001</v>
      </c>
      <c r="O933" s="7">
        <v>0.0</v>
      </c>
      <c r="P933" s="8">
        <v>2605.53</v>
      </c>
      <c r="Q933" s="8">
        <v>57321.55</v>
      </c>
      <c r="R933" s="8">
        <v>6870.5</v>
      </c>
    </row>
    <row r="934">
      <c r="A934" s="6" t="s">
        <v>57</v>
      </c>
      <c r="B934" s="6" t="s">
        <v>193</v>
      </c>
      <c r="C934" s="6"/>
      <c r="D934" s="6" t="s">
        <v>33</v>
      </c>
      <c r="E934" s="7">
        <v>25.0</v>
      </c>
      <c r="F934" s="8">
        <v>597927.62</v>
      </c>
      <c r="G934" s="8">
        <v>23917.1</v>
      </c>
      <c r="H934" s="8">
        <v>23186.4</v>
      </c>
      <c r="I934" s="8">
        <v>927.46</v>
      </c>
      <c r="J934" s="8">
        <v>68.76</v>
      </c>
      <c r="K934" s="9">
        <v>0.0434</v>
      </c>
      <c r="L934" s="7">
        <v>1.73</v>
      </c>
      <c r="M934" s="9">
        <v>0.001</v>
      </c>
      <c r="N934" s="9">
        <v>0.001</v>
      </c>
      <c r="O934" s="7">
        <v>0.0</v>
      </c>
      <c r="P934" s="8">
        <v>2053.3</v>
      </c>
      <c r="Q934" s="8">
        <v>51332.4</v>
      </c>
      <c r="R934" s="8">
        <v>6929.6</v>
      </c>
    </row>
    <row r="935">
      <c r="A935" s="6" t="s">
        <v>44</v>
      </c>
      <c r="B935" s="6" t="s">
        <v>193</v>
      </c>
      <c r="C935" s="6"/>
      <c r="D935" s="6" t="s">
        <v>20</v>
      </c>
      <c r="E935" s="7">
        <v>16.0</v>
      </c>
      <c r="F935" s="8">
        <v>589468.5</v>
      </c>
      <c r="G935" s="8">
        <v>36841.78</v>
      </c>
      <c r="H935" s="8">
        <v>20318.9</v>
      </c>
      <c r="I935" s="8">
        <v>1269.93</v>
      </c>
      <c r="J935" s="8">
        <v>72.0</v>
      </c>
      <c r="K935" s="9">
        <v>0.0401</v>
      </c>
      <c r="L935" s="7">
        <v>1.17</v>
      </c>
      <c r="M935" s="9">
        <v>0.001</v>
      </c>
      <c r="N935" s="9">
        <v>0.001</v>
      </c>
      <c r="O935" s="7">
        <v>0.0</v>
      </c>
      <c r="P935" s="8">
        <v>3061.68</v>
      </c>
      <c r="Q935" s="8">
        <v>48986.9</v>
      </c>
      <c r="R935" s="8">
        <v>1187.0</v>
      </c>
    </row>
    <row r="936">
      <c r="A936" s="6" t="s">
        <v>51</v>
      </c>
      <c r="B936" s="6" t="s">
        <v>193</v>
      </c>
      <c r="C936" s="6"/>
      <c r="D936" s="6" t="s">
        <v>31</v>
      </c>
      <c r="E936" s="7">
        <v>22.0</v>
      </c>
      <c r="F936" s="8">
        <v>537441.87</v>
      </c>
      <c r="G936" s="8">
        <v>24429.18</v>
      </c>
      <c r="H936" s="8">
        <v>14129.12</v>
      </c>
      <c r="I936" s="8">
        <v>642.23</v>
      </c>
      <c r="J936" s="8">
        <v>69.55</v>
      </c>
      <c r="K936" s="9">
        <v>0.0425</v>
      </c>
      <c r="L936" s="7">
        <v>1.24</v>
      </c>
      <c r="M936" s="9">
        <v>0.001</v>
      </c>
      <c r="N936" s="9">
        <v>0.001</v>
      </c>
      <c r="O936" s="7">
        <v>0.0</v>
      </c>
      <c r="P936" s="8">
        <v>1738.97</v>
      </c>
      <c r="Q936" s="8">
        <v>38257.28</v>
      </c>
      <c r="R936" s="8">
        <v>7503.0</v>
      </c>
    </row>
    <row r="937">
      <c r="A937" s="6" t="s">
        <v>52</v>
      </c>
      <c r="B937" s="6" t="s">
        <v>193</v>
      </c>
      <c r="C937" s="6"/>
      <c r="D937" s="6" t="s">
        <v>20</v>
      </c>
      <c r="E937" s="7">
        <v>20.0</v>
      </c>
      <c r="F937" s="8">
        <v>532954.08</v>
      </c>
      <c r="G937" s="8">
        <v>26647.7</v>
      </c>
      <c r="H937" s="8">
        <v>19810.11</v>
      </c>
      <c r="I937" s="8">
        <v>990.51</v>
      </c>
      <c r="J937" s="8">
        <v>64.8</v>
      </c>
      <c r="K937" s="9">
        <v>0.0414</v>
      </c>
      <c r="L937" s="7">
        <v>1.51</v>
      </c>
      <c r="M937" s="9">
        <v>0.001</v>
      </c>
      <c r="N937" s="9">
        <v>0.001</v>
      </c>
      <c r="O937" s="7">
        <v>0.0</v>
      </c>
      <c r="P937" s="8">
        <v>1722.91</v>
      </c>
      <c r="Q937" s="8">
        <v>34458.11</v>
      </c>
      <c r="R937" s="8">
        <v>83448.76</v>
      </c>
    </row>
    <row r="938">
      <c r="A938" s="6" t="s">
        <v>43</v>
      </c>
      <c r="B938" s="6" t="s">
        <v>193</v>
      </c>
      <c r="C938" s="6"/>
      <c r="D938" s="6" t="s">
        <v>27</v>
      </c>
      <c r="E938" s="7">
        <v>19.0</v>
      </c>
      <c r="F938" s="8">
        <v>521119.4</v>
      </c>
      <c r="G938" s="8">
        <v>27427.34</v>
      </c>
      <c r="H938" s="8">
        <v>11306.98</v>
      </c>
      <c r="I938" s="8">
        <v>595.1</v>
      </c>
      <c r="J938" s="8">
        <v>66.79</v>
      </c>
      <c r="K938" s="9">
        <v>0.0406</v>
      </c>
      <c r="L938" s="7">
        <v>1.0</v>
      </c>
      <c r="M938" s="9">
        <v>0.001</v>
      </c>
      <c r="N938" s="9">
        <v>0.001</v>
      </c>
      <c r="O938" s="7">
        <v>0.0</v>
      </c>
      <c r="P938" s="8">
        <v>1682.21</v>
      </c>
      <c r="Q938" s="8">
        <v>31961.98</v>
      </c>
      <c r="R938" s="8">
        <v>315561.55</v>
      </c>
    </row>
    <row r="939">
      <c r="A939" s="6" t="s">
        <v>56</v>
      </c>
      <c r="B939" s="6" t="s">
        <v>193</v>
      </c>
      <c r="C939" s="6"/>
      <c r="D939" s="6" t="s">
        <v>27</v>
      </c>
      <c r="E939" s="7">
        <v>16.0</v>
      </c>
      <c r="F939" s="8">
        <v>465693.47</v>
      </c>
      <c r="G939" s="8">
        <v>29105.84</v>
      </c>
      <c r="H939" s="8">
        <v>12881.37</v>
      </c>
      <c r="I939" s="8">
        <v>805.09</v>
      </c>
      <c r="J939" s="8">
        <v>67.31</v>
      </c>
      <c r="K939" s="9">
        <v>0.0408</v>
      </c>
      <c r="L939" s="7">
        <v>2.01</v>
      </c>
      <c r="M939" s="9">
        <v>0.001</v>
      </c>
      <c r="N939" s="9">
        <v>0.001</v>
      </c>
      <c r="O939" s="7">
        <v>0.0</v>
      </c>
      <c r="P939" s="8">
        <v>3303.21</v>
      </c>
      <c r="Q939" s="8">
        <v>52851.37</v>
      </c>
      <c r="R939" s="8">
        <v>7124.42</v>
      </c>
    </row>
    <row r="940">
      <c r="A940" s="6" t="s">
        <v>54</v>
      </c>
      <c r="B940" s="6" t="s">
        <v>193</v>
      </c>
      <c r="C940" s="6"/>
      <c r="D940" s="6" t="s">
        <v>20</v>
      </c>
      <c r="E940" s="7">
        <v>15.0</v>
      </c>
      <c r="F940" s="8">
        <v>453767.7</v>
      </c>
      <c r="G940" s="8">
        <v>30251.18</v>
      </c>
      <c r="H940" s="8">
        <v>9963.27</v>
      </c>
      <c r="I940" s="8">
        <v>664.22</v>
      </c>
      <c r="J940" s="8">
        <v>67.0</v>
      </c>
      <c r="K940" s="9">
        <v>0.0361</v>
      </c>
      <c r="L940" s="7">
        <v>1.02</v>
      </c>
      <c r="M940" s="9">
        <v>0.001</v>
      </c>
      <c r="N940" s="9">
        <v>0.0</v>
      </c>
      <c r="O940" s="7">
        <v>0.0</v>
      </c>
      <c r="P940" s="8">
        <v>2738.88</v>
      </c>
      <c r="Q940" s="8">
        <v>41083.27</v>
      </c>
      <c r="R940" s="8">
        <v>1227.0</v>
      </c>
    </row>
    <row r="941">
      <c r="A941" s="6" t="s">
        <v>55</v>
      </c>
      <c r="B941" s="6" t="s">
        <v>193</v>
      </c>
      <c r="C941" s="6"/>
      <c r="D941" s="6" t="s">
        <v>33</v>
      </c>
      <c r="E941" s="7">
        <v>17.0</v>
      </c>
      <c r="F941" s="8">
        <v>433541.92</v>
      </c>
      <c r="G941" s="8">
        <v>25502.47</v>
      </c>
      <c r="H941" s="8">
        <v>13422.34</v>
      </c>
      <c r="I941" s="8">
        <v>789.55</v>
      </c>
      <c r="J941" s="8">
        <v>70.59</v>
      </c>
      <c r="K941" s="9">
        <v>0.0405</v>
      </c>
      <c r="L941" s="7">
        <v>1.4</v>
      </c>
      <c r="M941" s="9">
        <v>0.001</v>
      </c>
      <c r="N941" s="9">
        <v>0.001</v>
      </c>
      <c r="O941" s="7">
        <v>0.0</v>
      </c>
      <c r="P941" s="8">
        <v>1447.61</v>
      </c>
      <c r="Q941" s="8">
        <v>24609.34</v>
      </c>
      <c r="R941" s="8">
        <v>1577.4</v>
      </c>
    </row>
    <row r="942">
      <c r="A942" s="6" t="s">
        <v>59</v>
      </c>
      <c r="B942" s="6" t="s">
        <v>193</v>
      </c>
      <c r="C942" s="6"/>
      <c r="D942" s="6" t="s">
        <v>20</v>
      </c>
      <c r="E942" s="7">
        <v>12.0</v>
      </c>
      <c r="F942" s="8">
        <v>342114.29</v>
      </c>
      <c r="G942" s="8">
        <v>28509.52</v>
      </c>
      <c r="H942" s="8">
        <v>7687.2</v>
      </c>
      <c r="I942" s="8">
        <v>640.6</v>
      </c>
      <c r="J942" s="8">
        <v>68.5</v>
      </c>
      <c r="K942" s="9">
        <v>0.0315</v>
      </c>
      <c r="L942" s="7">
        <v>1.43</v>
      </c>
      <c r="M942" s="9">
        <v>0.0</v>
      </c>
      <c r="N942" s="9">
        <v>0.0</v>
      </c>
      <c r="O942" s="7">
        <v>0.0</v>
      </c>
      <c r="P942" s="8">
        <v>1595.93</v>
      </c>
      <c r="Q942" s="8">
        <v>19151.2</v>
      </c>
      <c r="R942" s="8">
        <v>139899.52</v>
      </c>
    </row>
    <row r="943">
      <c r="A943" s="6" t="s">
        <v>21</v>
      </c>
      <c r="B943" s="6" t="s">
        <v>193</v>
      </c>
      <c r="C943" s="6"/>
      <c r="D943" s="6" t="s">
        <v>20</v>
      </c>
      <c r="E943" s="7">
        <v>7.0</v>
      </c>
      <c r="F943" s="8">
        <v>320967.27</v>
      </c>
      <c r="G943" s="8">
        <v>45852.47</v>
      </c>
      <c r="H943" s="8">
        <v>7090.47</v>
      </c>
      <c r="I943" s="8">
        <v>1012.92</v>
      </c>
      <c r="J943" s="8">
        <v>74.57</v>
      </c>
      <c r="K943" s="9">
        <v>0.0397</v>
      </c>
      <c r="L943" s="7">
        <v>1.73</v>
      </c>
      <c r="M943" s="9">
        <v>0.0</v>
      </c>
      <c r="N943" s="9">
        <v>0.0</v>
      </c>
      <c r="O943" s="7">
        <v>0.0</v>
      </c>
      <c r="P943" s="8">
        <v>2070.5</v>
      </c>
      <c r="Q943" s="8">
        <v>14493.47</v>
      </c>
      <c r="R943" s="8">
        <v>27833.56</v>
      </c>
    </row>
    <row r="944">
      <c r="A944" s="6" t="s">
        <v>28</v>
      </c>
      <c r="B944" s="6" t="s">
        <v>193</v>
      </c>
      <c r="C944" s="6"/>
      <c r="D944" s="6" t="s">
        <v>27</v>
      </c>
      <c r="E944" s="7">
        <v>13.0</v>
      </c>
      <c r="F944" s="8">
        <v>293730.44</v>
      </c>
      <c r="G944" s="8">
        <v>22594.65</v>
      </c>
      <c r="H944" s="8">
        <v>7830.9</v>
      </c>
      <c r="I944" s="8">
        <v>602.38</v>
      </c>
      <c r="J944" s="8">
        <v>62.15</v>
      </c>
      <c r="K944" s="9">
        <v>0.0386</v>
      </c>
      <c r="L944" s="7">
        <v>1.89</v>
      </c>
      <c r="M944" s="9">
        <v>0.0</v>
      </c>
      <c r="N944" s="9">
        <v>0.0</v>
      </c>
      <c r="O944" s="7">
        <v>0.0</v>
      </c>
      <c r="P944" s="8">
        <v>1236.84</v>
      </c>
      <c r="Q944" s="8">
        <v>16078.9</v>
      </c>
      <c r="R944" s="8">
        <v>16230.05</v>
      </c>
    </row>
    <row r="945">
      <c r="A945" s="6" t="s">
        <v>40</v>
      </c>
      <c r="B945" s="6" t="s">
        <v>193</v>
      </c>
      <c r="C945" s="6"/>
      <c r="D945" s="6" t="s">
        <v>20</v>
      </c>
      <c r="E945" s="7">
        <v>4.0</v>
      </c>
      <c r="F945" s="8">
        <v>120220.79</v>
      </c>
      <c r="G945" s="8">
        <v>30055.2</v>
      </c>
      <c r="H945" s="8">
        <v>1969.81</v>
      </c>
      <c r="I945" s="8">
        <v>492.45</v>
      </c>
      <c r="J945" s="8">
        <v>60.0</v>
      </c>
      <c r="K945" s="9">
        <v>0.0349</v>
      </c>
      <c r="L945" s="7">
        <v>1.61</v>
      </c>
      <c r="M945" s="9">
        <v>0.0</v>
      </c>
      <c r="N945" s="9">
        <v>0.0</v>
      </c>
      <c r="O945" s="7">
        <v>0.0</v>
      </c>
      <c r="P945" s="8">
        <v>1281.7</v>
      </c>
      <c r="Q945" s="8">
        <v>5126.81</v>
      </c>
      <c r="R945" s="8">
        <v>48544.17</v>
      </c>
    </row>
    <row r="946">
      <c r="A946" s="6" t="s">
        <v>41</v>
      </c>
      <c r="B946" s="6" t="s">
        <v>193</v>
      </c>
      <c r="C946" s="6"/>
      <c r="D946" s="6" t="s">
        <v>20</v>
      </c>
      <c r="E946" s="7">
        <v>1.0</v>
      </c>
      <c r="F946" s="8">
        <v>87762.97</v>
      </c>
      <c r="G946" s="8">
        <v>87762.97</v>
      </c>
      <c r="H946" s="8">
        <v>3510.52</v>
      </c>
      <c r="I946" s="8">
        <v>3510.52</v>
      </c>
      <c r="J946" s="8">
        <v>84.0</v>
      </c>
      <c r="K946" s="9">
        <v>0.0563</v>
      </c>
      <c r="L946" s="7">
        <v>0.0</v>
      </c>
      <c r="M946" s="9">
        <v>0.0</v>
      </c>
      <c r="N946" s="9">
        <v>0.0</v>
      </c>
      <c r="O946" s="7">
        <v>0.0</v>
      </c>
      <c r="P946" s="8">
        <v>6558.52</v>
      </c>
      <c r="Q946" s="8">
        <v>6558.52</v>
      </c>
      <c r="R946" s="8">
        <v>116447.19</v>
      </c>
    </row>
    <row r="947">
      <c r="A947" s="6" t="s">
        <v>23</v>
      </c>
      <c r="B947" s="6" t="s">
        <v>193</v>
      </c>
      <c r="C947" s="6"/>
      <c r="D947" s="6" t="s">
        <v>20</v>
      </c>
      <c r="E947" s="7">
        <v>2.0</v>
      </c>
      <c r="F947" s="8">
        <v>57374.07</v>
      </c>
      <c r="G947" s="8">
        <v>28687.04</v>
      </c>
      <c r="H947" s="8">
        <v>1619.87</v>
      </c>
      <c r="I947" s="8">
        <v>809.94</v>
      </c>
      <c r="J947" s="8">
        <v>63.0</v>
      </c>
      <c r="K947" s="9">
        <v>0.0347</v>
      </c>
      <c r="L947" s="7">
        <v>2.25</v>
      </c>
      <c r="M947" s="9">
        <v>0.0</v>
      </c>
      <c r="N947" s="9">
        <v>0.0</v>
      </c>
      <c r="O947" s="7">
        <v>0.0</v>
      </c>
      <c r="P947" s="8">
        <v>2291.94</v>
      </c>
      <c r="Q947" s="8">
        <v>4583.87</v>
      </c>
      <c r="R947" s="8">
        <v>7518.93</v>
      </c>
    </row>
    <row r="948">
      <c r="A948" s="6" t="s">
        <v>52</v>
      </c>
      <c r="B948" s="6" t="s">
        <v>193</v>
      </c>
      <c r="C948" s="6"/>
      <c r="D948" s="6" t="s">
        <v>20</v>
      </c>
      <c r="E948" s="7">
        <v>1.0</v>
      </c>
      <c r="F948" s="8">
        <v>28051.07</v>
      </c>
      <c r="G948" s="8">
        <v>28051.07</v>
      </c>
      <c r="H948" s="8">
        <v>1245.33</v>
      </c>
      <c r="I948" s="8">
        <v>1245.33</v>
      </c>
      <c r="J948" s="8">
        <v>66.0</v>
      </c>
      <c r="K948" s="9">
        <v>0.0479</v>
      </c>
      <c r="L948" s="7">
        <v>2.0</v>
      </c>
      <c r="M948" s="9">
        <v>0.0</v>
      </c>
      <c r="N948" s="9">
        <v>0.0</v>
      </c>
      <c r="O948" s="7">
        <v>0.0</v>
      </c>
      <c r="P948" s="8">
        <v>1838.33</v>
      </c>
      <c r="Q948" s="8">
        <v>1838.33</v>
      </c>
      <c r="R948" s="8">
        <v>225.0</v>
      </c>
    </row>
    <row r="949">
      <c r="A949" s="6" t="s">
        <v>48</v>
      </c>
      <c r="B949" s="6" t="s">
        <v>193</v>
      </c>
      <c r="C949" s="6"/>
      <c r="D949" s="6" t="s">
        <v>49</v>
      </c>
      <c r="E949" s="7">
        <v>1.0</v>
      </c>
      <c r="F949" s="8">
        <v>22458.0</v>
      </c>
      <c r="G949" s="8">
        <v>22458.0</v>
      </c>
      <c r="H949" s="8">
        <v>225.0</v>
      </c>
      <c r="I949" s="8">
        <v>225.0</v>
      </c>
      <c r="J949" s="8">
        <v>72.0</v>
      </c>
      <c r="K949" s="9">
        <v>0.0267</v>
      </c>
      <c r="L949" s="7">
        <v>0.0</v>
      </c>
      <c r="M949" s="9">
        <v>0.0</v>
      </c>
      <c r="N949" s="9">
        <v>0.0</v>
      </c>
      <c r="O949" s="7">
        <v>0.0</v>
      </c>
      <c r="P949" s="8">
        <v>225.0</v>
      </c>
      <c r="Q949" s="8">
        <v>225.0</v>
      </c>
      <c r="R949" s="8">
        <v>24846.51</v>
      </c>
    </row>
    <row r="950">
      <c r="A950" s="6" t="s">
        <v>43</v>
      </c>
      <c r="B950" s="6" t="s">
        <v>194</v>
      </c>
      <c r="C950" s="6"/>
      <c r="D950" s="6" t="s">
        <v>27</v>
      </c>
      <c r="E950" s="7">
        <v>20.0</v>
      </c>
      <c r="F950" s="8">
        <v>592932.66</v>
      </c>
      <c r="G950" s="8">
        <v>29646.63</v>
      </c>
      <c r="H950" s="8">
        <v>7765.49</v>
      </c>
      <c r="I950" s="8">
        <v>388.27</v>
      </c>
      <c r="J950" s="8">
        <v>79.2</v>
      </c>
      <c r="K950" s="9">
        <v>0.0338</v>
      </c>
      <c r="L950" s="7">
        <v>0.95</v>
      </c>
      <c r="M950" s="9">
        <v>0.001</v>
      </c>
      <c r="N950" s="9">
        <v>0.001</v>
      </c>
      <c r="O950" s="7">
        <v>0.0</v>
      </c>
      <c r="P950" s="8">
        <v>2018.72</v>
      </c>
      <c r="Q950" s="8">
        <v>40374.49</v>
      </c>
      <c r="R950" s="8">
        <v>15006.51</v>
      </c>
    </row>
    <row r="951">
      <c r="A951" s="6" t="s">
        <v>25</v>
      </c>
      <c r="B951" s="6" t="s">
        <v>194</v>
      </c>
      <c r="C951" s="6"/>
      <c r="D951" s="6" t="s">
        <v>27</v>
      </c>
      <c r="E951" s="7">
        <v>11.0</v>
      </c>
      <c r="F951" s="8">
        <v>319391.51</v>
      </c>
      <c r="G951" s="8">
        <v>29035.59</v>
      </c>
      <c r="H951" s="8">
        <v>4383.73</v>
      </c>
      <c r="I951" s="8">
        <v>398.52</v>
      </c>
      <c r="J951" s="8">
        <v>80.73</v>
      </c>
      <c r="K951" s="9">
        <v>0.0388</v>
      </c>
      <c r="L951" s="7">
        <v>1.0</v>
      </c>
      <c r="M951" s="9">
        <v>0.0</v>
      </c>
      <c r="N951" s="9">
        <v>0.0</v>
      </c>
      <c r="O951" s="7">
        <v>0.0</v>
      </c>
      <c r="P951" s="8">
        <v>1435.34</v>
      </c>
      <c r="Q951" s="8">
        <v>15788.73</v>
      </c>
      <c r="R951" s="8">
        <v>14080.67</v>
      </c>
    </row>
    <row r="952">
      <c r="A952" s="6" t="s">
        <v>28</v>
      </c>
      <c r="B952" s="6" t="s">
        <v>194</v>
      </c>
      <c r="C952" s="6"/>
      <c r="D952" s="6" t="s">
        <v>27</v>
      </c>
      <c r="E952" s="7">
        <v>4.0</v>
      </c>
      <c r="F952" s="8">
        <v>104005.66</v>
      </c>
      <c r="G952" s="8">
        <v>26001.42</v>
      </c>
      <c r="H952" s="8">
        <v>1507.76</v>
      </c>
      <c r="I952" s="8">
        <v>376.94</v>
      </c>
      <c r="J952" s="8">
        <v>78.0</v>
      </c>
      <c r="K952" s="9">
        <v>0.0457</v>
      </c>
      <c r="L952" s="7">
        <v>2.37</v>
      </c>
      <c r="M952" s="9">
        <v>0.0</v>
      </c>
      <c r="N952" s="9">
        <v>0.0</v>
      </c>
      <c r="O952" s="7">
        <v>0.0</v>
      </c>
      <c r="P952" s="8">
        <v>2214.94</v>
      </c>
      <c r="Q952" s="8">
        <v>8859.76</v>
      </c>
      <c r="R952" s="8">
        <v>1169725.4</v>
      </c>
    </row>
    <row r="953">
      <c r="A953" s="6" t="s">
        <v>45</v>
      </c>
      <c r="B953" s="6" t="s">
        <v>194</v>
      </c>
      <c r="C953" s="6"/>
      <c r="D953" s="6" t="s">
        <v>27</v>
      </c>
      <c r="E953" s="7">
        <v>1.0</v>
      </c>
      <c r="F953" s="8">
        <v>23691.5</v>
      </c>
      <c r="G953" s="8">
        <v>23691.5</v>
      </c>
      <c r="H953" s="8">
        <v>355.37</v>
      </c>
      <c r="I953" s="8">
        <v>355.37</v>
      </c>
      <c r="J953" s="8">
        <v>84.0</v>
      </c>
      <c r="K953" s="9">
        <v>0.0374</v>
      </c>
      <c r="L953" s="7">
        <v>3.74</v>
      </c>
      <c r="M953" s="9">
        <v>0.0</v>
      </c>
      <c r="N953" s="9">
        <v>0.0</v>
      </c>
      <c r="O953" s="7">
        <v>0.0</v>
      </c>
      <c r="P953" s="8">
        <v>2414.37</v>
      </c>
      <c r="Q953" s="8">
        <v>2414.37</v>
      </c>
      <c r="R953" s="8">
        <v>9529.78</v>
      </c>
    </row>
    <row r="954">
      <c r="A954" s="6" t="s">
        <v>48</v>
      </c>
      <c r="B954" s="6" t="s">
        <v>195</v>
      </c>
      <c r="C954" s="6"/>
      <c r="D954" s="6" t="s">
        <v>49</v>
      </c>
      <c r="E954" s="7">
        <v>3.0</v>
      </c>
      <c r="F954" s="8">
        <v>89272.46</v>
      </c>
      <c r="G954" s="8">
        <v>29757.49</v>
      </c>
      <c r="H954" s="8">
        <v>0.0</v>
      </c>
      <c r="I954" s="8">
        <v>0.0</v>
      </c>
      <c r="J954" s="8">
        <v>64.0</v>
      </c>
      <c r="K954" s="9">
        <v>0.0536</v>
      </c>
      <c r="L954" s="7">
        <v>5.36</v>
      </c>
      <c r="M954" s="9">
        <v>0.0</v>
      </c>
      <c r="N954" s="9">
        <v>0.0</v>
      </c>
      <c r="O954" s="7">
        <v>0.0</v>
      </c>
      <c r="P954" s="8">
        <v>362.33</v>
      </c>
      <c r="Q954" s="8">
        <v>1087.0</v>
      </c>
      <c r="R954" s="8">
        <v>16851.25</v>
      </c>
    </row>
    <row r="955">
      <c r="A955" s="6" t="s">
        <v>58</v>
      </c>
      <c r="B955" s="6" t="s">
        <v>195</v>
      </c>
      <c r="C955" s="6"/>
      <c r="D955" s="6" t="s">
        <v>20</v>
      </c>
      <c r="E955" s="7">
        <v>1.0</v>
      </c>
      <c r="F955" s="8">
        <v>49657.0</v>
      </c>
      <c r="G955" s="8">
        <v>8276.17</v>
      </c>
      <c r="H955" s="8">
        <v>0.0</v>
      </c>
      <c r="I955" s="8">
        <v>0.0</v>
      </c>
      <c r="J955" s="8">
        <v>14.83</v>
      </c>
      <c r="K955" s="9">
        <v>0.0584</v>
      </c>
      <c r="L955" s="7">
        <v>0.0</v>
      </c>
      <c r="M955" s="9">
        <v>0.0</v>
      </c>
      <c r="N955" s="9">
        <v>0.0</v>
      </c>
      <c r="O955" s="7">
        <v>5.0</v>
      </c>
      <c r="P955" s="8">
        <v>391.17</v>
      </c>
      <c r="Q955" s="8">
        <v>2347.0</v>
      </c>
      <c r="R955" s="8">
        <v>212.0</v>
      </c>
    </row>
    <row r="956">
      <c r="A956" s="6" t="s">
        <v>40</v>
      </c>
      <c r="B956" s="6" t="s">
        <v>195</v>
      </c>
      <c r="C956" s="6"/>
      <c r="D956" s="6" t="s">
        <v>20</v>
      </c>
      <c r="E956" s="7">
        <v>1.0</v>
      </c>
      <c r="F956" s="8">
        <v>40743.99</v>
      </c>
      <c r="G956" s="8">
        <v>40743.99</v>
      </c>
      <c r="H956" s="8">
        <v>0.0</v>
      </c>
      <c r="I956" s="8">
        <v>0.0</v>
      </c>
      <c r="J956" s="8">
        <v>2.0</v>
      </c>
      <c r="K956" s="9">
        <v>0.0</v>
      </c>
      <c r="L956" s="7">
        <v>0.0</v>
      </c>
      <c r="M956" s="9">
        <v>0.0</v>
      </c>
      <c r="N956" s="9">
        <v>0.0</v>
      </c>
      <c r="O956" s="7">
        <v>0.0</v>
      </c>
      <c r="P956" s="8">
        <v>403.0</v>
      </c>
      <c r="Q956" s="8">
        <v>403.0</v>
      </c>
      <c r="R956" s="8">
        <v>16508.63</v>
      </c>
    </row>
    <row r="957">
      <c r="A957" s="6" t="s">
        <v>37</v>
      </c>
      <c r="B957" s="6" t="s">
        <v>195</v>
      </c>
      <c r="C957" s="6"/>
      <c r="D957" s="6" t="s">
        <v>31</v>
      </c>
      <c r="E957" s="7">
        <v>1.0</v>
      </c>
      <c r="F957" s="8">
        <v>25594.25</v>
      </c>
      <c r="G957" s="8">
        <v>5118.85</v>
      </c>
      <c r="H957" s="8">
        <v>0.0</v>
      </c>
      <c r="I957" s="8">
        <v>0.0</v>
      </c>
      <c r="J957" s="8">
        <v>15.2</v>
      </c>
      <c r="K957" s="9">
        <v>0.0</v>
      </c>
      <c r="L957" s="7">
        <v>0.0</v>
      </c>
      <c r="M957" s="9">
        <v>0.0</v>
      </c>
      <c r="N957" s="9">
        <v>0.0</v>
      </c>
      <c r="O957" s="7">
        <v>4.0</v>
      </c>
      <c r="P957" s="8">
        <v>392.61</v>
      </c>
      <c r="Q957" s="8">
        <v>1963.04</v>
      </c>
      <c r="R957" s="8">
        <v>154753.43</v>
      </c>
    </row>
    <row r="958">
      <c r="A958" s="6" t="s">
        <v>52</v>
      </c>
      <c r="B958" s="6" t="s">
        <v>195</v>
      </c>
      <c r="C958" s="6"/>
      <c r="D958" s="6" t="s">
        <v>20</v>
      </c>
      <c r="E958" s="7">
        <v>1.0</v>
      </c>
      <c r="F958" s="8">
        <v>25170.79</v>
      </c>
      <c r="G958" s="8">
        <v>25170.79</v>
      </c>
      <c r="H958" s="8">
        <v>0.0</v>
      </c>
      <c r="I958" s="8">
        <v>0.0</v>
      </c>
      <c r="J958" s="8">
        <v>2.0</v>
      </c>
      <c r="K958" s="9">
        <v>0.0</v>
      </c>
      <c r="L958" s="7">
        <v>0.0</v>
      </c>
      <c r="M958" s="9">
        <v>0.0</v>
      </c>
      <c r="N958" s="9">
        <v>0.0</v>
      </c>
      <c r="O958" s="7">
        <v>0.0</v>
      </c>
      <c r="P958" s="8">
        <v>0.0</v>
      </c>
      <c r="Q958" s="8">
        <v>0.0</v>
      </c>
      <c r="R958" s="8">
        <v>61031.45</v>
      </c>
    </row>
    <row r="959">
      <c r="A959" s="6" t="s">
        <v>59</v>
      </c>
      <c r="B959" s="6" t="s">
        <v>195</v>
      </c>
      <c r="C959" s="6"/>
      <c r="D959" s="6" t="s">
        <v>20</v>
      </c>
      <c r="E959" s="7">
        <v>1.0</v>
      </c>
      <c r="F959" s="8">
        <v>14738.38</v>
      </c>
      <c r="G959" s="8">
        <v>14738.38</v>
      </c>
      <c r="H959" s="8">
        <v>0.0</v>
      </c>
      <c r="I959" s="8">
        <v>0.0</v>
      </c>
      <c r="J959" s="8">
        <v>60.0</v>
      </c>
      <c r="K959" s="9">
        <v>0.029</v>
      </c>
      <c r="L959" s="7">
        <v>0.0</v>
      </c>
      <c r="M959" s="9">
        <v>0.0</v>
      </c>
      <c r="N959" s="9">
        <v>0.0</v>
      </c>
      <c r="O959" s="7">
        <v>0.0</v>
      </c>
      <c r="P959" s="8">
        <v>105.0</v>
      </c>
      <c r="Q959" s="8">
        <v>105.0</v>
      </c>
      <c r="R959" s="8">
        <v>33521.02</v>
      </c>
    </row>
    <row r="960">
      <c r="A960" s="6" t="s">
        <v>40</v>
      </c>
      <c r="B960" s="6" t="s">
        <v>196</v>
      </c>
      <c r="C960" s="6"/>
      <c r="D960" s="6" t="s">
        <v>20</v>
      </c>
      <c r="E960" s="7">
        <v>8.0</v>
      </c>
      <c r="F960" s="8">
        <v>290790.35</v>
      </c>
      <c r="G960" s="8">
        <v>36348.79</v>
      </c>
      <c r="H960" s="8">
        <v>0.0</v>
      </c>
      <c r="I960" s="8">
        <v>0.0</v>
      </c>
      <c r="J960" s="8">
        <v>2.0</v>
      </c>
      <c r="K960" s="9">
        <v>0.06</v>
      </c>
      <c r="L960" s="7">
        <v>6.0</v>
      </c>
      <c r="M960" s="9">
        <v>0.0</v>
      </c>
      <c r="N960" s="9">
        <v>0.0</v>
      </c>
      <c r="O960" s="7">
        <v>0.0</v>
      </c>
      <c r="P960" s="8">
        <v>323.25</v>
      </c>
      <c r="Q960" s="8">
        <v>2586.0</v>
      </c>
      <c r="R960" s="8">
        <v>58167.11</v>
      </c>
    </row>
    <row r="961">
      <c r="A961" s="6" t="s">
        <v>18</v>
      </c>
      <c r="B961" s="6" t="s">
        <v>197</v>
      </c>
      <c r="C961" s="6"/>
      <c r="D961" s="6" t="s">
        <v>20</v>
      </c>
      <c r="E961" s="7">
        <v>1.0</v>
      </c>
      <c r="F961" s="8">
        <v>9003.6</v>
      </c>
      <c r="G961" s="8">
        <v>9003.6</v>
      </c>
      <c r="H961" s="8">
        <v>0.0</v>
      </c>
      <c r="I961" s="8">
        <v>0.0</v>
      </c>
      <c r="J961" s="8">
        <v>54.0</v>
      </c>
      <c r="K961" s="9">
        <v>0.2119</v>
      </c>
      <c r="L961" s="7">
        <v>0.0</v>
      </c>
      <c r="M961" s="9">
        <v>0.0</v>
      </c>
      <c r="N961" s="9">
        <v>0.0</v>
      </c>
      <c r="O961" s="7">
        <v>0.0</v>
      </c>
      <c r="P961" s="8">
        <v>0.0</v>
      </c>
      <c r="Q961" s="8">
        <v>0.0</v>
      </c>
      <c r="R961" s="8">
        <v>13878.0</v>
      </c>
    </row>
    <row r="962">
      <c r="A962" s="6" t="s">
        <v>52</v>
      </c>
      <c r="B962" s="6" t="s">
        <v>198</v>
      </c>
      <c r="C962" s="6"/>
      <c r="D962" s="6" t="s">
        <v>20</v>
      </c>
      <c r="E962" s="7">
        <v>273.0</v>
      </c>
      <c r="F962" s="8">
        <v>8544503.32</v>
      </c>
      <c r="G962" s="8">
        <v>31298.55</v>
      </c>
      <c r="H962" s="8">
        <v>202989.92</v>
      </c>
      <c r="I962" s="8">
        <v>743.55</v>
      </c>
      <c r="J962" s="8">
        <v>69.22</v>
      </c>
      <c r="K962" s="9">
        <v>0.0485</v>
      </c>
      <c r="L962" s="7">
        <v>0.78</v>
      </c>
      <c r="M962" s="9">
        <v>0.009</v>
      </c>
      <c r="N962" s="9">
        <v>0.008</v>
      </c>
      <c r="O962" s="7">
        <v>0.0</v>
      </c>
      <c r="P962" s="8">
        <v>1450.11</v>
      </c>
      <c r="Q962" s="8">
        <v>395879.92</v>
      </c>
      <c r="R962" s="8">
        <v>77875.44</v>
      </c>
    </row>
    <row r="963">
      <c r="A963" s="6" t="s">
        <v>50</v>
      </c>
      <c r="B963" s="6" t="s">
        <v>198</v>
      </c>
      <c r="C963" s="6"/>
      <c r="D963" s="6" t="s">
        <v>20</v>
      </c>
      <c r="E963" s="7">
        <v>125.0</v>
      </c>
      <c r="F963" s="8">
        <v>4033291.84</v>
      </c>
      <c r="G963" s="8">
        <v>32266.33</v>
      </c>
      <c r="H963" s="8">
        <v>87378.03</v>
      </c>
      <c r="I963" s="8">
        <v>699.02</v>
      </c>
      <c r="J963" s="8">
        <v>71.47</v>
      </c>
      <c r="K963" s="9">
        <v>0.0673</v>
      </c>
      <c r="L963" s="7">
        <v>0.75</v>
      </c>
      <c r="M963" s="9">
        <v>0.004</v>
      </c>
      <c r="N963" s="9">
        <v>0.004</v>
      </c>
      <c r="O963" s="7">
        <v>0.0</v>
      </c>
      <c r="P963" s="8">
        <v>2411.25</v>
      </c>
      <c r="Q963" s="8">
        <v>301405.69</v>
      </c>
      <c r="R963" s="8">
        <v>55866.69</v>
      </c>
    </row>
    <row r="964">
      <c r="A964" s="6" t="s">
        <v>52</v>
      </c>
      <c r="B964" s="6" t="s">
        <v>198</v>
      </c>
      <c r="C964" s="6"/>
      <c r="D964" s="6" t="s">
        <v>20</v>
      </c>
      <c r="E964" s="7">
        <v>9.0</v>
      </c>
      <c r="F964" s="8">
        <v>228844.32</v>
      </c>
      <c r="G964" s="8">
        <v>25427.15</v>
      </c>
      <c r="H964" s="8">
        <v>11594.04</v>
      </c>
      <c r="I964" s="8">
        <v>1288.23</v>
      </c>
      <c r="J964" s="8">
        <v>48.0</v>
      </c>
      <c r="K964" s="9">
        <v>0.0</v>
      </c>
      <c r="L964" s="7">
        <v>0.0</v>
      </c>
      <c r="M964" s="9">
        <v>0.0</v>
      </c>
      <c r="N964" s="9">
        <v>0.0</v>
      </c>
      <c r="O964" s="7">
        <v>0.0</v>
      </c>
      <c r="P964" s="8">
        <v>2088.45</v>
      </c>
      <c r="Q964" s="8">
        <v>18796.04</v>
      </c>
      <c r="R964" s="8">
        <v>3063.67</v>
      </c>
    </row>
    <row r="965">
      <c r="A965" s="6" t="s">
        <v>34</v>
      </c>
      <c r="B965" s="6" t="s">
        <v>199</v>
      </c>
      <c r="C965" s="6"/>
      <c r="D965" s="6" t="s">
        <v>20</v>
      </c>
      <c r="E965" s="7">
        <v>171.0</v>
      </c>
      <c r="F965" s="8">
        <v>5162010.61</v>
      </c>
      <c r="G965" s="8">
        <v>30187.2</v>
      </c>
      <c r="H965" s="8">
        <v>221222.26</v>
      </c>
      <c r="I965" s="8">
        <v>1293.7</v>
      </c>
      <c r="J965" s="8">
        <v>68.9</v>
      </c>
      <c r="K965" s="9">
        <v>0.0704</v>
      </c>
      <c r="L965" s="7">
        <v>1.55</v>
      </c>
      <c r="M965" s="9">
        <v>0.006</v>
      </c>
      <c r="N965" s="9">
        <v>0.005</v>
      </c>
      <c r="O965" s="7">
        <v>0.0</v>
      </c>
      <c r="P965" s="8">
        <v>2976.33</v>
      </c>
      <c r="Q965" s="8">
        <v>508952.09</v>
      </c>
      <c r="R965" s="8">
        <v>303228.33</v>
      </c>
    </row>
    <row r="966">
      <c r="A966" s="6" t="s">
        <v>32</v>
      </c>
      <c r="B966" s="6" t="s">
        <v>199</v>
      </c>
      <c r="C966" s="6"/>
      <c r="D966" s="6" t="s">
        <v>33</v>
      </c>
      <c r="E966" s="7">
        <v>162.0</v>
      </c>
      <c r="F966" s="8">
        <v>3988567.4</v>
      </c>
      <c r="G966" s="8">
        <v>24620.79</v>
      </c>
      <c r="H966" s="8">
        <v>186407.34</v>
      </c>
      <c r="I966" s="8">
        <v>1150.66</v>
      </c>
      <c r="J966" s="8">
        <v>68.11</v>
      </c>
      <c r="K966" s="9">
        <v>0.0814</v>
      </c>
      <c r="L966" s="7">
        <v>3.24</v>
      </c>
      <c r="M966" s="9">
        <v>0.005</v>
      </c>
      <c r="N966" s="9">
        <v>0.005</v>
      </c>
      <c r="O966" s="7">
        <v>0.0</v>
      </c>
      <c r="P966" s="8">
        <v>1860.86</v>
      </c>
      <c r="Q966" s="8">
        <v>301458.94</v>
      </c>
      <c r="R966" s="8">
        <v>297689.2</v>
      </c>
    </row>
    <row r="967">
      <c r="A967" s="6" t="s">
        <v>29</v>
      </c>
      <c r="B967" s="6" t="s">
        <v>199</v>
      </c>
      <c r="C967" s="6"/>
      <c r="D967" s="6" t="s">
        <v>31</v>
      </c>
      <c r="E967" s="7">
        <v>137.0</v>
      </c>
      <c r="F967" s="8">
        <v>3864516.14</v>
      </c>
      <c r="G967" s="8">
        <v>28208.15</v>
      </c>
      <c r="H967" s="8">
        <v>177889.29</v>
      </c>
      <c r="I967" s="8">
        <v>1298.46</v>
      </c>
      <c r="J967" s="8">
        <v>70.8</v>
      </c>
      <c r="K967" s="9">
        <v>0.0811</v>
      </c>
      <c r="L967" s="7">
        <v>0.0</v>
      </c>
      <c r="M967" s="9">
        <v>0.005</v>
      </c>
      <c r="N967" s="9">
        <v>0.004</v>
      </c>
      <c r="O967" s="7">
        <v>0.0</v>
      </c>
      <c r="P967" s="8">
        <v>2665.89</v>
      </c>
      <c r="Q967" s="8">
        <v>365227.05</v>
      </c>
      <c r="R967" s="8">
        <v>20130.89</v>
      </c>
    </row>
    <row r="968">
      <c r="A968" s="6" t="s">
        <v>21</v>
      </c>
      <c r="B968" s="6" t="s">
        <v>199</v>
      </c>
      <c r="C968" s="6"/>
      <c r="D968" s="6" t="s">
        <v>20</v>
      </c>
      <c r="E968" s="7">
        <v>86.0</v>
      </c>
      <c r="F968" s="8">
        <v>2878919.49</v>
      </c>
      <c r="G968" s="8">
        <v>33475.81</v>
      </c>
      <c r="H968" s="8">
        <v>125826.32</v>
      </c>
      <c r="I968" s="8">
        <v>1463.1</v>
      </c>
      <c r="J968" s="8">
        <v>69.28</v>
      </c>
      <c r="K968" s="9">
        <v>0.0754</v>
      </c>
      <c r="L968" s="7">
        <v>1.89</v>
      </c>
      <c r="M968" s="9">
        <v>0.003</v>
      </c>
      <c r="N968" s="9">
        <v>0.003</v>
      </c>
      <c r="O968" s="7">
        <v>0.0</v>
      </c>
      <c r="P968" s="8">
        <v>2950.07</v>
      </c>
      <c r="Q968" s="8">
        <v>253706.32</v>
      </c>
      <c r="R968" s="8">
        <v>546735.36</v>
      </c>
    </row>
    <row r="969">
      <c r="A969" s="6" t="s">
        <v>39</v>
      </c>
      <c r="B969" s="6" t="s">
        <v>199</v>
      </c>
      <c r="C969" s="6"/>
      <c r="D969" s="6" t="s">
        <v>20</v>
      </c>
      <c r="E969" s="7">
        <v>72.0</v>
      </c>
      <c r="F969" s="8">
        <v>2679592.8</v>
      </c>
      <c r="G969" s="8">
        <v>37216.57</v>
      </c>
      <c r="H969" s="8">
        <v>109310.74</v>
      </c>
      <c r="I969" s="8">
        <v>1518.2</v>
      </c>
      <c r="J969" s="8">
        <v>72.25</v>
      </c>
      <c r="K969" s="9">
        <v>0.0655</v>
      </c>
      <c r="L969" s="7">
        <v>0.17</v>
      </c>
      <c r="M969" s="9">
        <v>0.002</v>
      </c>
      <c r="N969" s="9">
        <v>0.002</v>
      </c>
      <c r="O969" s="7">
        <v>0.0</v>
      </c>
      <c r="P969" s="8">
        <v>2668.69</v>
      </c>
      <c r="Q969" s="8">
        <v>192145.74</v>
      </c>
      <c r="R969" s="8">
        <v>47210.27</v>
      </c>
    </row>
    <row r="970">
      <c r="A970" s="6" t="s">
        <v>51</v>
      </c>
      <c r="B970" s="6" t="s">
        <v>199</v>
      </c>
      <c r="C970" s="6"/>
      <c r="D970" s="6" t="s">
        <v>31</v>
      </c>
      <c r="E970" s="7">
        <v>106.0</v>
      </c>
      <c r="F970" s="8">
        <v>2662110.66</v>
      </c>
      <c r="G970" s="8">
        <v>25114.25</v>
      </c>
      <c r="H970" s="8">
        <v>117224.69</v>
      </c>
      <c r="I970" s="8">
        <v>1105.89</v>
      </c>
      <c r="J970" s="8">
        <v>70.27</v>
      </c>
      <c r="K970" s="9">
        <v>0.0733</v>
      </c>
      <c r="L970" s="7">
        <v>2.93</v>
      </c>
      <c r="M970" s="9">
        <v>0.004</v>
      </c>
      <c r="N970" s="9">
        <v>0.003</v>
      </c>
      <c r="O970" s="7">
        <v>0.0</v>
      </c>
      <c r="P970" s="8">
        <v>2243.95</v>
      </c>
      <c r="Q970" s="8">
        <v>237858.19</v>
      </c>
      <c r="R970" s="8">
        <v>3645.0</v>
      </c>
    </row>
    <row r="971">
      <c r="A971" s="6" t="s">
        <v>36</v>
      </c>
      <c r="B971" s="6" t="s">
        <v>199</v>
      </c>
      <c r="C971" s="6"/>
      <c r="D971" s="6" t="s">
        <v>33</v>
      </c>
      <c r="E971" s="7">
        <v>68.0</v>
      </c>
      <c r="F971" s="8">
        <v>2203404.45</v>
      </c>
      <c r="G971" s="8">
        <v>32403.01</v>
      </c>
      <c r="H971" s="8">
        <v>104848.56</v>
      </c>
      <c r="I971" s="8">
        <v>1541.89</v>
      </c>
      <c r="J971" s="8">
        <v>69.4</v>
      </c>
      <c r="K971" s="9">
        <v>0.0831</v>
      </c>
      <c r="L971" s="7">
        <v>4.49</v>
      </c>
      <c r="M971" s="9">
        <v>0.002</v>
      </c>
      <c r="N971" s="9">
        <v>0.002</v>
      </c>
      <c r="O971" s="7">
        <v>0.0</v>
      </c>
      <c r="P971" s="8">
        <v>3063.36</v>
      </c>
      <c r="Q971" s="8">
        <v>208308.56</v>
      </c>
      <c r="R971" s="8">
        <v>9349.53</v>
      </c>
    </row>
    <row r="972">
      <c r="A972" s="6" t="s">
        <v>18</v>
      </c>
      <c r="B972" s="6" t="s">
        <v>199</v>
      </c>
      <c r="C972" s="6"/>
      <c r="D972" s="6" t="s">
        <v>20</v>
      </c>
      <c r="E972" s="7">
        <v>65.0</v>
      </c>
      <c r="F972" s="8">
        <v>2177358.18</v>
      </c>
      <c r="G972" s="8">
        <v>33497.82</v>
      </c>
      <c r="H972" s="8">
        <v>100506.61</v>
      </c>
      <c r="I972" s="8">
        <v>1546.26</v>
      </c>
      <c r="J972" s="8">
        <v>70.89</v>
      </c>
      <c r="K972" s="9">
        <v>0.0958</v>
      </c>
      <c r="L972" s="7">
        <v>1.83</v>
      </c>
      <c r="M972" s="9">
        <v>0.002</v>
      </c>
      <c r="N972" s="9">
        <v>0.002</v>
      </c>
      <c r="O972" s="7">
        <v>0.0</v>
      </c>
      <c r="P972" s="8">
        <v>3688.32</v>
      </c>
      <c r="Q972" s="8">
        <v>239740.61</v>
      </c>
      <c r="R972" s="8">
        <v>7406.53</v>
      </c>
    </row>
    <row r="973">
      <c r="A973" s="6" t="s">
        <v>42</v>
      </c>
      <c r="B973" s="6" t="s">
        <v>199</v>
      </c>
      <c r="C973" s="6"/>
      <c r="D973" s="6" t="s">
        <v>20</v>
      </c>
      <c r="E973" s="7">
        <v>58.0</v>
      </c>
      <c r="F973" s="8">
        <v>2162781.02</v>
      </c>
      <c r="G973" s="8">
        <v>37289.33</v>
      </c>
      <c r="H973" s="8">
        <v>104001.7</v>
      </c>
      <c r="I973" s="8">
        <v>1793.13</v>
      </c>
      <c r="J973" s="8">
        <v>72.26</v>
      </c>
      <c r="K973" s="9">
        <v>0.0779</v>
      </c>
      <c r="L973" s="7">
        <v>2.33</v>
      </c>
      <c r="M973" s="9">
        <v>0.002</v>
      </c>
      <c r="N973" s="9">
        <v>0.002</v>
      </c>
      <c r="O973" s="7">
        <v>0.0</v>
      </c>
      <c r="P973" s="8">
        <v>3776.01</v>
      </c>
      <c r="Q973" s="8">
        <v>219008.7</v>
      </c>
      <c r="R973" s="8">
        <v>30043.4</v>
      </c>
    </row>
    <row r="974">
      <c r="A974" s="6" t="s">
        <v>54</v>
      </c>
      <c r="B974" s="6" t="s">
        <v>199</v>
      </c>
      <c r="C974" s="6"/>
      <c r="D974" s="6" t="s">
        <v>20</v>
      </c>
      <c r="E974" s="7">
        <v>73.0</v>
      </c>
      <c r="F974" s="8">
        <v>2011816.42</v>
      </c>
      <c r="G974" s="8">
        <v>27559.13</v>
      </c>
      <c r="H974" s="8">
        <v>89706.95</v>
      </c>
      <c r="I974" s="8">
        <v>1228.86</v>
      </c>
      <c r="J974" s="8">
        <v>69.08</v>
      </c>
      <c r="K974" s="9">
        <v>0.0674</v>
      </c>
      <c r="L974" s="7">
        <v>2.7</v>
      </c>
      <c r="M974" s="9">
        <v>0.003</v>
      </c>
      <c r="N974" s="9">
        <v>0.002</v>
      </c>
      <c r="O974" s="7">
        <v>0.0</v>
      </c>
      <c r="P974" s="8">
        <v>3117.25</v>
      </c>
      <c r="Q974" s="8">
        <v>227558.95</v>
      </c>
      <c r="R974" s="8">
        <v>26281.63</v>
      </c>
    </row>
    <row r="975">
      <c r="A975" s="6" t="s">
        <v>46</v>
      </c>
      <c r="B975" s="6" t="s">
        <v>199</v>
      </c>
      <c r="C975" s="6"/>
      <c r="D975" s="6" t="s">
        <v>31</v>
      </c>
      <c r="E975" s="7">
        <v>70.0</v>
      </c>
      <c r="F975" s="8">
        <v>1753454.96</v>
      </c>
      <c r="G975" s="8">
        <v>25049.36</v>
      </c>
      <c r="H975" s="8">
        <v>73527.27</v>
      </c>
      <c r="I975" s="8">
        <v>1050.39</v>
      </c>
      <c r="J975" s="8">
        <v>70.97</v>
      </c>
      <c r="K975" s="9">
        <v>0.0795</v>
      </c>
      <c r="L975" s="7">
        <v>4.05</v>
      </c>
      <c r="M975" s="9">
        <v>0.002</v>
      </c>
      <c r="N975" s="9">
        <v>0.002</v>
      </c>
      <c r="O975" s="7">
        <v>0.0</v>
      </c>
      <c r="P975" s="8">
        <v>1886.65</v>
      </c>
      <c r="Q975" s="8">
        <v>132065.27</v>
      </c>
      <c r="R975" s="8">
        <v>75181.49</v>
      </c>
    </row>
    <row r="976">
      <c r="A976" s="6" t="s">
        <v>24</v>
      </c>
      <c r="B976" s="6" t="s">
        <v>199</v>
      </c>
      <c r="C976" s="6"/>
      <c r="D976" s="6" t="s">
        <v>20</v>
      </c>
      <c r="E976" s="7">
        <v>54.0</v>
      </c>
      <c r="F976" s="8">
        <v>1156401.45</v>
      </c>
      <c r="G976" s="8">
        <v>21414.84</v>
      </c>
      <c r="H976" s="8">
        <v>33934.33</v>
      </c>
      <c r="I976" s="8">
        <v>628.41</v>
      </c>
      <c r="J976" s="8">
        <v>67.06</v>
      </c>
      <c r="K976" s="9">
        <v>0.0726</v>
      </c>
      <c r="L976" s="7">
        <v>2.76</v>
      </c>
      <c r="M976" s="9">
        <v>0.002</v>
      </c>
      <c r="N976" s="9">
        <v>0.002</v>
      </c>
      <c r="O976" s="7">
        <v>0.0</v>
      </c>
      <c r="P976" s="8">
        <v>2196.34</v>
      </c>
      <c r="Q976" s="8">
        <v>118602.58</v>
      </c>
      <c r="R976" s="8">
        <v>22698.71</v>
      </c>
    </row>
    <row r="977">
      <c r="A977" s="6" t="s">
        <v>45</v>
      </c>
      <c r="B977" s="6" t="s">
        <v>199</v>
      </c>
      <c r="C977" s="6"/>
      <c r="D977" s="6" t="s">
        <v>27</v>
      </c>
      <c r="E977" s="7">
        <v>36.0</v>
      </c>
      <c r="F977" s="8">
        <v>949182.81</v>
      </c>
      <c r="G977" s="8">
        <v>26366.19</v>
      </c>
      <c r="H977" s="8">
        <v>47395.29</v>
      </c>
      <c r="I977" s="8">
        <v>1316.54</v>
      </c>
      <c r="J977" s="8">
        <v>72.19</v>
      </c>
      <c r="K977" s="9">
        <v>0.0926</v>
      </c>
      <c r="L977" s="7">
        <v>1.71</v>
      </c>
      <c r="M977" s="9">
        <v>0.001</v>
      </c>
      <c r="N977" s="9">
        <v>0.001</v>
      </c>
      <c r="O977" s="7">
        <v>0.0</v>
      </c>
      <c r="P977" s="8">
        <v>3201.37</v>
      </c>
      <c r="Q977" s="8">
        <v>115249.32</v>
      </c>
      <c r="R977" s="8">
        <v>46558.05</v>
      </c>
    </row>
    <row r="978">
      <c r="A978" s="6" t="s">
        <v>48</v>
      </c>
      <c r="B978" s="6" t="s">
        <v>199</v>
      </c>
      <c r="C978" s="6"/>
      <c r="D978" s="6" t="s">
        <v>49</v>
      </c>
      <c r="E978" s="7">
        <v>24.0</v>
      </c>
      <c r="F978" s="8">
        <v>757503.05</v>
      </c>
      <c r="G978" s="8">
        <v>31562.63</v>
      </c>
      <c r="H978" s="8">
        <v>36334.65</v>
      </c>
      <c r="I978" s="8">
        <v>1513.94</v>
      </c>
      <c r="J978" s="8">
        <v>69.63</v>
      </c>
      <c r="K978" s="9">
        <v>0.0665</v>
      </c>
      <c r="L978" s="7">
        <v>2.62</v>
      </c>
      <c r="M978" s="9">
        <v>0.001</v>
      </c>
      <c r="N978" s="9">
        <v>0.001</v>
      </c>
      <c r="O978" s="7">
        <v>0.0</v>
      </c>
      <c r="P978" s="8">
        <v>2475.03</v>
      </c>
      <c r="Q978" s="8">
        <v>59400.65</v>
      </c>
      <c r="R978" s="8">
        <v>8067.58</v>
      </c>
    </row>
    <row r="979">
      <c r="A979" s="6" t="s">
        <v>58</v>
      </c>
      <c r="B979" s="6" t="s">
        <v>199</v>
      </c>
      <c r="C979" s="6"/>
      <c r="D979" s="6" t="s">
        <v>20</v>
      </c>
      <c r="E979" s="7">
        <v>32.0</v>
      </c>
      <c r="F979" s="8">
        <v>733642.83</v>
      </c>
      <c r="G979" s="8">
        <v>22926.34</v>
      </c>
      <c r="H979" s="8">
        <v>35255.76</v>
      </c>
      <c r="I979" s="8">
        <v>1101.74</v>
      </c>
      <c r="J979" s="8">
        <v>67.78</v>
      </c>
      <c r="K979" s="9">
        <v>0.069</v>
      </c>
      <c r="L979" s="7">
        <v>0.0</v>
      </c>
      <c r="M979" s="9">
        <v>0.001</v>
      </c>
      <c r="N979" s="9">
        <v>0.001</v>
      </c>
      <c r="O979" s="7">
        <v>0.0</v>
      </c>
      <c r="P979" s="8">
        <v>2329.66</v>
      </c>
      <c r="Q979" s="8">
        <v>74549.2</v>
      </c>
      <c r="R979" s="8">
        <v>31829.35</v>
      </c>
    </row>
    <row r="980">
      <c r="A980" s="6" t="s">
        <v>35</v>
      </c>
      <c r="B980" s="6" t="s">
        <v>199</v>
      </c>
      <c r="C980" s="6"/>
      <c r="D980" s="6" t="s">
        <v>31</v>
      </c>
      <c r="E980" s="7">
        <v>25.0</v>
      </c>
      <c r="F980" s="8">
        <v>704707.21</v>
      </c>
      <c r="G980" s="8">
        <v>28188.29</v>
      </c>
      <c r="H980" s="8">
        <v>33822.13</v>
      </c>
      <c r="I980" s="8">
        <v>1352.89</v>
      </c>
      <c r="J980" s="8">
        <v>68.64</v>
      </c>
      <c r="K980" s="9">
        <v>0.0876</v>
      </c>
      <c r="L980" s="7">
        <v>2.76</v>
      </c>
      <c r="M980" s="9">
        <v>0.001</v>
      </c>
      <c r="N980" s="9">
        <v>0.001</v>
      </c>
      <c r="O980" s="7">
        <v>0.0</v>
      </c>
      <c r="P980" s="8">
        <v>3274.85</v>
      </c>
      <c r="Q980" s="8">
        <v>81871.13</v>
      </c>
      <c r="R980" s="8">
        <v>44990.89</v>
      </c>
    </row>
    <row r="981">
      <c r="A981" s="6" t="s">
        <v>57</v>
      </c>
      <c r="B981" s="6" t="s">
        <v>199</v>
      </c>
      <c r="C981" s="6"/>
      <c r="D981" s="6" t="s">
        <v>33</v>
      </c>
      <c r="E981" s="7">
        <v>29.0</v>
      </c>
      <c r="F981" s="8">
        <v>652092.25</v>
      </c>
      <c r="G981" s="8">
        <v>22485.94</v>
      </c>
      <c r="H981" s="8">
        <v>31709.93</v>
      </c>
      <c r="I981" s="8">
        <v>1093.45</v>
      </c>
      <c r="J981" s="8">
        <v>69.62</v>
      </c>
      <c r="K981" s="9">
        <v>0.0819</v>
      </c>
      <c r="L981" s="7">
        <v>4.84</v>
      </c>
      <c r="M981" s="9">
        <v>0.001</v>
      </c>
      <c r="N981" s="9">
        <v>0.001</v>
      </c>
      <c r="O981" s="7">
        <v>0.0</v>
      </c>
      <c r="P981" s="8">
        <v>2214.89</v>
      </c>
      <c r="Q981" s="8">
        <v>64231.93</v>
      </c>
      <c r="R981" s="8">
        <v>124505.18</v>
      </c>
    </row>
    <row r="982">
      <c r="A982" s="6" t="s">
        <v>23</v>
      </c>
      <c r="B982" s="6" t="s">
        <v>199</v>
      </c>
      <c r="C982" s="6"/>
      <c r="D982" s="6" t="s">
        <v>20</v>
      </c>
      <c r="E982" s="7">
        <v>30.0</v>
      </c>
      <c r="F982" s="8">
        <v>630412.76</v>
      </c>
      <c r="G982" s="8">
        <v>21013.76</v>
      </c>
      <c r="H982" s="8">
        <v>30504.15</v>
      </c>
      <c r="I982" s="8">
        <v>1016.81</v>
      </c>
      <c r="J982" s="8">
        <v>65.7</v>
      </c>
      <c r="K982" s="9">
        <v>0.0707</v>
      </c>
      <c r="L982" s="7">
        <v>4.14</v>
      </c>
      <c r="M982" s="9">
        <v>0.001</v>
      </c>
      <c r="N982" s="9">
        <v>0.001</v>
      </c>
      <c r="O982" s="7">
        <v>0.0</v>
      </c>
      <c r="P982" s="8">
        <v>2462.21</v>
      </c>
      <c r="Q982" s="8">
        <v>73866.15</v>
      </c>
      <c r="R982" s="8">
        <v>43774.72</v>
      </c>
    </row>
    <row r="983">
      <c r="A983" s="6" t="s">
        <v>39</v>
      </c>
      <c r="B983" s="6" t="s">
        <v>199</v>
      </c>
      <c r="C983" s="6"/>
      <c r="D983" s="6" t="s">
        <v>20</v>
      </c>
      <c r="E983" s="7">
        <v>13.0</v>
      </c>
      <c r="F983" s="8">
        <v>490579.24</v>
      </c>
      <c r="G983" s="8">
        <v>37736.86</v>
      </c>
      <c r="H983" s="8">
        <v>20993.12</v>
      </c>
      <c r="I983" s="8">
        <v>1614.86</v>
      </c>
      <c r="J983" s="8">
        <v>71.31</v>
      </c>
      <c r="K983" s="9">
        <v>0.0723</v>
      </c>
      <c r="L983" s="7">
        <v>-0.33</v>
      </c>
      <c r="M983" s="9">
        <v>0.0</v>
      </c>
      <c r="N983" s="9">
        <v>0.0</v>
      </c>
      <c r="O983" s="7">
        <v>0.0</v>
      </c>
      <c r="P983" s="8">
        <v>2595.32</v>
      </c>
      <c r="Q983" s="8">
        <v>33739.12</v>
      </c>
      <c r="R983" s="8">
        <v>0.0</v>
      </c>
    </row>
    <row r="984">
      <c r="A984" s="6" t="s">
        <v>59</v>
      </c>
      <c r="B984" s="6" t="s">
        <v>199</v>
      </c>
      <c r="C984" s="6"/>
      <c r="D984" s="6" t="s">
        <v>20</v>
      </c>
      <c r="E984" s="7">
        <v>16.0</v>
      </c>
      <c r="F984" s="8">
        <v>455779.33</v>
      </c>
      <c r="G984" s="8">
        <v>28486.21</v>
      </c>
      <c r="H984" s="8">
        <v>19676.19</v>
      </c>
      <c r="I984" s="8">
        <v>1229.76</v>
      </c>
      <c r="J984" s="8">
        <v>70.5</v>
      </c>
      <c r="K984" s="9">
        <v>0.0742</v>
      </c>
      <c r="L984" s="7">
        <v>1.24</v>
      </c>
      <c r="M984" s="9">
        <v>0.001</v>
      </c>
      <c r="N984" s="9">
        <v>0.001</v>
      </c>
      <c r="O984" s="7">
        <v>0.0</v>
      </c>
      <c r="P984" s="8">
        <v>3012.31</v>
      </c>
      <c r="Q984" s="8">
        <v>48196.94</v>
      </c>
      <c r="R984" s="8">
        <v>324.0</v>
      </c>
    </row>
    <row r="985">
      <c r="A985" s="6" t="s">
        <v>45</v>
      </c>
      <c r="B985" s="6" t="s">
        <v>199</v>
      </c>
      <c r="C985" s="6"/>
      <c r="D985" s="6" t="s">
        <v>27</v>
      </c>
      <c r="E985" s="7">
        <v>13.0</v>
      </c>
      <c r="F985" s="8">
        <v>262333.0</v>
      </c>
      <c r="G985" s="8">
        <v>20179.46</v>
      </c>
      <c r="H985" s="8">
        <v>12173.72</v>
      </c>
      <c r="I985" s="8">
        <v>936.44</v>
      </c>
      <c r="J985" s="8">
        <v>69.69</v>
      </c>
      <c r="K985" s="9">
        <v>0.0737</v>
      </c>
      <c r="L985" s="7">
        <v>1.05</v>
      </c>
      <c r="M985" s="9">
        <v>0.0</v>
      </c>
      <c r="N985" s="9">
        <v>0.0</v>
      </c>
      <c r="O985" s="7">
        <v>0.0</v>
      </c>
      <c r="P985" s="8">
        <v>1471.06</v>
      </c>
      <c r="Q985" s="8">
        <v>19123.72</v>
      </c>
      <c r="R985" s="8">
        <v>6497.0</v>
      </c>
    </row>
    <row r="986">
      <c r="A986" s="6" t="s">
        <v>44</v>
      </c>
      <c r="B986" s="6" t="s">
        <v>199</v>
      </c>
      <c r="C986" s="6"/>
      <c r="D986" s="6" t="s">
        <v>20</v>
      </c>
      <c r="E986" s="7">
        <v>2.0</v>
      </c>
      <c r="F986" s="8">
        <v>142198.74</v>
      </c>
      <c r="G986" s="8">
        <v>71099.37</v>
      </c>
      <c r="H986" s="8">
        <v>5242.6</v>
      </c>
      <c r="I986" s="8">
        <v>2621.3</v>
      </c>
      <c r="J986" s="8">
        <v>75.0</v>
      </c>
      <c r="K986" s="9">
        <v>0.0639</v>
      </c>
      <c r="L986" s="7">
        <v>3.5</v>
      </c>
      <c r="M986" s="9">
        <v>0.0</v>
      </c>
      <c r="N986" s="9">
        <v>0.0</v>
      </c>
      <c r="O986" s="7">
        <v>0.0</v>
      </c>
      <c r="P986" s="8">
        <v>6783.3</v>
      </c>
      <c r="Q986" s="8">
        <v>13566.6</v>
      </c>
      <c r="R986" s="8">
        <v>159.0</v>
      </c>
    </row>
    <row r="987">
      <c r="A987" s="6" t="s">
        <v>41</v>
      </c>
      <c r="B987" s="6" t="s">
        <v>199</v>
      </c>
      <c r="C987" s="6"/>
      <c r="D987" s="6" t="s">
        <v>20</v>
      </c>
      <c r="E987" s="7">
        <v>4.0</v>
      </c>
      <c r="F987" s="8">
        <v>140256.64</v>
      </c>
      <c r="G987" s="8">
        <v>35064.16</v>
      </c>
      <c r="H987" s="8">
        <v>7012.83</v>
      </c>
      <c r="I987" s="8">
        <v>1753.21</v>
      </c>
      <c r="J987" s="8">
        <v>73.5</v>
      </c>
      <c r="K987" s="9">
        <v>0.0763</v>
      </c>
      <c r="L987" s="7">
        <v>6.17</v>
      </c>
      <c r="M987" s="9">
        <v>0.0</v>
      </c>
      <c r="N987" s="9">
        <v>0.0</v>
      </c>
      <c r="O987" s="7">
        <v>0.0</v>
      </c>
      <c r="P987" s="8">
        <v>3076.96</v>
      </c>
      <c r="Q987" s="8">
        <v>12307.83</v>
      </c>
      <c r="R987" s="8">
        <v>12765.06</v>
      </c>
    </row>
    <row r="988">
      <c r="A988" s="6" t="s">
        <v>37</v>
      </c>
      <c r="B988" s="6" t="s">
        <v>199</v>
      </c>
      <c r="C988" s="6"/>
      <c r="D988" s="6" t="s">
        <v>31</v>
      </c>
      <c r="E988" s="7">
        <v>3.0</v>
      </c>
      <c r="F988" s="8">
        <v>93470.97</v>
      </c>
      <c r="G988" s="8">
        <v>31156.99</v>
      </c>
      <c r="H988" s="8">
        <v>4593.31</v>
      </c>
      <c r="I988" s="8">
        <v>1531.1</v>
      </c>
      <c r="J988" s="8">
        <v>69.0</v>
      </c>
      <c r="K988" s="9">
        <v>0.0946</v>
      </c>
      <c r="L988" s="7">
        <v>6.61</v>
      </c>
      <c r="M988" s="9">
        <v>0.0</v>
      </c>
      <c r="N988" s="9">
        <v>0.0</v>
      </c>
      <c r="O988" s="7">
        <v>0.0</v>
      </c>
      <c r="P988" s="8">
        <v>2446.77</v>
      </c>
      <c r="Q988" s="8">
        <v>7340.31</v>
      </c>
      <c r="R988" s="8">
        <v>58135.05</v>
      </c>
    </row>
    <row r="989">
      <c r="A989" s="6" t="s">
        <v>41</v>
      </c>
      <c r="B989" s="6" t="s">
        <v>199</v>
      </c>
      <c r="C989" s="6"/>
      <c r="D989" s="6" t="s">
        <v>20</v>
      </c>
      <c r="E989" s="7">
        <v>3.0</v>
      </c>
      <c r="F989" s="8">
        <v>83444.58</v>
      </c>
      <c r="G989" s="8">
        <v>27814.86</v>
      </c>
      <c r="H989" s="8">
        <v>4087.0</v>
      </c>
      <c r="I989" s="8">
        <v>1362.33</v>
      </c>
      <c r="J989" s="8">
        <v>71.0</v>
      </c>
      <c r="K989" s="9">
        <v>0.0766</v>
      </c>
      <c r="L989" s="7">
        <v>7.66</v>
      </c>
      <c r="M989" s="9">
        <v>0.0</v>
      </c>
      <c r="N989" s="9">
        <v>0.0</v>
      </c>
      <c r="O989" s="7">
        <v>0.0</v>
      </c>
      <c r="P989" s="8">
        <v>3794.0</v>
      </c>
      <c r="Q989" s="8">
        <v>11382.0</v>
      </c>
      <c r="R989" s="8">
        <v>0.0</v>
      </c>
    </row>
    <row r="990">
      <c r="A990" s="6" t="s">
        <v>59</v>
      </c>
      <c r="B990" s="6" t="s">
        <v>199</v>
      </c>
      <c r="C990" s="6"/>
      <c r="D990" s="6" t="s">
        <v>20</v>
      </c>
      <c r="E990" s="7">
        <v>2.0</v>
      </c>
      <c r="F990" s="8">
        <v>62754.25</v>
      </c>
      <c r="G990" s="8">
        <v>31377.13</v>
      </c>
      <c r="H990" s="8">
        <v>3137.7</v>
      </c>
      <c r="I990" s="8">
        <v>1568.85</v>
      </c>
      <c r="J990" s="8">
        <v>73.5</v>
      </c>
      <c r="K990" s="9">
        <v>0.0699</v>
      </c>
      <c r="L990" s="7">
        <v>0.0</v>
      </c>
      <c r="M990" s="9">
        <v>0.0</v>
      </c>
      <c r="N990" s="9">
        <v>0.0</v>
      </c>
      <c r="O990" s="7">
        <v>0.0</v>
      </c>
      <c r="P990" s="8">
        <v>4376.85</v>
      </c>
      <c r="Q990" s="8">
        <v>8753.7</v>
      </c>
      <c r="R990" s="8">
        <v>10741.44</v>
      </c>
    </row>
    <row r="991">
      <c r="A991" s="6" t="s">
        <v>55</v>
      </c>
      <c r="B991" s="6" t="s">
        <v>199</v>
      </c>
      <c r="C991" s="6"/>
      <c r="D991" s="6" t="s">
        <v>33</v>
      </c>
      <c r="E991" s="7">
        <v>1.0</v>
      </c>
      <c r="F991" s="8">
        <v>43915.31</v>
      </c>
      <c r="G991" s="8">
        <v>43915.31</v>
      </c>
      <c r="H991" s="8">
        <v>2085.98</v>
      </c>
      <c r="I991" s="8">
        <v>2085.98</v>
      </c>
      <c r="J991" s="8">
        <v>72.0</v>
      </c>
      <c r="K991" s="9">
        <v>0.0444</v>
      </c>
      <c r="L991" s="7">
        <v>4.44</v>
      </c>
      <c r="M991" s="9">
        <v>0.0</v>
      </c>
      <c r="N991" s="9">
        <v>0.0</v>
      </c>
      <c r="O991" s="7">
        <v>0.0</v>
      </c>
      <c r="P991" s="8">
        <v>4730.98</v>
      </c>
      <c r="Q991" s="8">
        <v>4730.98</v>
      </c>
      <c r="R991" s="8">
        <v>6516.81</v>
      </c>
    </row>
    <row r="992">
      <c r="A992" s="6" t="s">
        <v>44</v>
      </c>
      <c r="B992" s="6" t="s">
        <v>199</v>
      </c>
      <c r="C992" s="6"/>
      <c r="D992" s="6" t="s">
        <v>20</v>
      </c>
      <c r="E992" s="7">
        <v>1.0</v>
      </c>
      <c r="F992" s="8">
        <v>36704.11</v>
      </c>
      <c r="G992" s="8">
        <v>36704.11</v>
      </c>
      <c r="H992" s="8">
        <v>1741.58</v>
      </c>
      <c r="I992" s="8">
        <v>1741.58</v>
      </c>
      <c r="J992" s="8">
        <v>75.0</v>
      </c>
      <c r="K992" s="9">
        <v>0.0984</v>
      </c>
      <c r="L992" s="7">
        <v>9.84</v>
      </c>
      <c r="M992" s="9">
        <v>0.0</v>
      </c>
      <c r="N992" s="9">
        <v>0.0</v>
      </c>
      <c r="O992" s="7">
        <v>0.0</v>
      </c>
      <c r="P992" s="8">
        <v>4500.58</v>
      </c>
      <c r="Q992" s="8">
        <v>4500.58</v>
      </c>
      <c r="R992" s="8">
        <v>62627.74</v>
      </c>
    </row>
    <row r="993">
      <c r="A993" s="6" t="s">
        <v>53</v>
      </c>
      <c r="B993" s="6" t="s">
        <v>199</v>
      </c>
      <c r="C993" s="6"/>
      <c r="D993" s="6" t="s">
        <v>49</v>
      </c>
      <c r="E993" s="7">
        <v>1.0</v>
      </c>
      <c r="F993" s="8">
        <v>28841.0</v>
      </c>
      <c r="G993" s="8">
        <v>28841.0</v>
      </c>
      <c r="H993" s="8">
        <v>1442.0</v>
      </c>
      <c r="I993" s="8">
        <v>1442.0</v>
      </c>
      <c r="J993" s="8">
        <v>75.0</v>
      </c>
      <c r="K993" s="9">
        <v>0.1134</v>
      </c>
      <c r="L993" s="7">
        <v>11.34</v>
      </c>
      <c r="M993" s="9">
        <v>0.0</v>
      </c>
      <c r="N993" s="9">
        <v>0.0</v>
      </c>
      <c r="O993" s="7">
        <v>0.0</v>
      </c>
      <c r="P993" s="8">
        <v>2706.0</v>
      </c>
      <c r="Q993" s="8">
        <v>2706.0</v>
      </c>
      <c r="R993" s="8">
        <v>22215.53</v>
      </c>
    </row>
    <row r="994">
      <c r="A994" s="6" t="s">
        <v>41</v>
      </c>
      <c r="B994" s="6" t="s">
        <v>199</v>
      </c>
      <c r="C994" s="6"/>
      <c r="D994" s="6" t="s">
        <v>20</v>
      </c>
      <c r="E994" s="7">
        <v>1.0</v>
      </c>
      <c r="F994" s="8">
        <v>26805.0</v>
      </c>
      <c r="G994" s="8">
        <v>26805.0</v>
      </c>
      <c r="H994" s="8">
        <v>1340.25</v>
      </c>
      <c r="I994" s="8">
        <v>1340.25</v>
      </c>
      <c r="J994" s="8">
        <v>75.0</v>
      </c>
      <c r="K994" s="9">
        <v>0.0609</v>
      </c>
      <c r="L994" s="7">
        <v>6.09</v>
      </c>
      <c r="M994" s="9">
        <v>0.0</v>
      </c>
      <c r="N994" s="9">
        <v>0.0</v>
      </c>
      <c r="O994" s="7">
        <v>0.0</v>
      </c>
      <c r="P994" s="8">
        <v>1941.25</v>
      </c>
      <c r="Q994" s="8">
        <v>1941.25</v>
      </c>
      <c r="R994" s="8">
        <v>107755.2</v>
      </c>
    </row>
    <row r="995">
      <c r="A995" s="6" t="s">
        <v>34</v>
      </c>
      <c r="B995" s="6" t="s">
        <v>199</v>
      </c>
      <c r="C995" s="6"/>
      <c r="D995" s="6" t="s">
        <v>20</v>
      </c>
      <c r="E995" s="7">
        <v>1.0</v>
      </c>
      <c r="F995" s="8">
        <v>26176.75</v>
      </c>
      <c r="G995" s="8">
        <v>26176.75</v>
      </c>
      <c r="H995" s="8">
        <v>261.0</v>
      </c>
      <c r="I995" s="8">
        <v>261.0</v>
      </c>
      <c r="J995" s="8">
        <v>72.0</v>
      </c>
      <c r="K995" s="9">
        <v>0.0559</v>
      </c>
      <c r="L995" s="7">
        <v>5.59</v>
      </c>
      <c r="M995" s="9">
        <v>0.0</v>
      </c>
      <c r="N995" s="9">
        <v>0.0</v>
      </c>
      <c r="O995" s="7">
        <v>0.0</v>
      </c>
      <c r="P995" s="8">
        <v>1813.0</v>
      </c>
      <c r="Q995" s="8">
        <v>1813.0</v>
      </c>
      <c r="R995" s="8">
        <v>63955.84</v>
      </c>
    </row>
    <row r="996">
      <c r="A996" s="6" t="s">
        <v>25</v>
      </c>
      <c r="B996" s="6" t="s">
        <v>200</v>
      </c>
      <c r="C996" s="6"/>
      <c r="D996" s="6" t="s">
        <v>27</v>
      </c>
      <c r="E996" s="7">
        <v>46.0</v>
      </c>
      <c r="F996" s="8">
        <v>1224050.59</v>
      </c>
      <c r="G996" s="8">
        <v>26609.8</v>
      </c>
      <c r="H996" s="8">
        <v>15201.4</v>
      </c>
      <c r="I996" s="8">
        <v>330.47</v>
      </c>
      <c r="J996" s="8">
        <v>70.76</v>
      </c>
      <c r="K996" s="9">
        <v>0.0344</v>
      </c>
      <c r="L996" s="7">
        <v>1.5</v>
      </c>
      <c r="M996" s="9">
        <v>0.002</v>
      </c>
      <c r="N996" s="9">
        <v>0.001</v>
      </c>
      <c r="O996" s="7">
        <v>0.0</v>
      </c>
      <c r="P996" s="8">
        <v>856.07</v>
      </c>
      <c r="Q996" s="8">
        <v>39379.4</v>
      </c>
      <c r="R996" s="8">
        <v>4062.27</v>
      </c>
    </row>
    <row r="997">
      <c r="A997" s="6" t="s">
        <v>28</v>
      </c>
      <c r="B997" s="6" t="s">
        <v>200</v>
      </c>
      <c r="C997" s="6"/>
      <c r="D997" s="6" t="s">
        <v>27</v>
      </c>
      <c r="E997" s="7">
        <v>22.0</v>
      </c>
      <c r="F997" s="8">
        <v>524076.5</v>
      </c>
      <c r="G997" s="8">
        <v>23821.66</v>
      </c>
      <c r="H997" s="8">
        <v>3978.58</v>
      </c>
      <c r="I997" s="8">
        <v>180.84</v>
      </c>
      <c r="J997" s="8">
        <v>70.36</v>
      </c>
      <c r="K997" s="9">
        <v>0.0496</v>
      </c>
      <c r="L997" s="7">
        <v>3.23</v>
      </c>
      <c r="M997" s="9">
        <v>0.001</v>
      </c>
      <c r="N997" s="9">
        <v>0.001</v>
      </c>
      <c r="O997" s="7">
        <v>0.0</v>
      </c>
      <c r="P997" s="8">
        <v>1069.98</v>
      </c>
      <c r="Q997" s="8">
        <v>23539.58</v>
      </c>
      <c r="R997" s="8">
        <v>42921.74</v>
      </c>
    </row>
    <row r="998">
      <c r="A998" s="6" t="s">
        <v>43</v>
      </c>
      <c r="B998" s="6" t="s">
        <v>200</v>
      </c>
      <c r="C998" s="6"/>
      <c r="D998" s="6" t="s">
        <v>27</v>
      </c>
      <c r="E998" s="7">
        <v>11.0</v>
      </c>
      <c r="F998" s="8">
        <v>285691.95</v>
      </c>
      <c r="G998" s="8">
        <v>25972.0</v>
      </c>
      <c r="H998" s="8">
        <v>3947.0</v>
      </c>
      <c r="I998" s="8">
        <v>358.82</v>
      </c>
      <c r="J998" s="8">
        <v>71.45</v>
      </c>
      <c r="K998" s="9">
        <v>0.0426</v>
      </c>
      <c r="L998" s="7">
        <v>1.95</v>
      </c>
      <c r="M998" s="9">
        <v>0.0</v>
      </c>
      <c r="N998" s="9">
        <v>0.0</v>
      </c>
      <c r="O998" s="7">
        <v>0.0</v>
      </c>
      <c r="P998" s="8">
        <v>1156.73</v>
      </c>
      <c r="Q998" s="8">
        <v>12724.0</v>
      </c>
      <c r="R998" s="8">
        <v>25824.65</v>
      </c>
    </row>
    <row r="999">
      <c r="A999" s="6" t="s">
        <v>45</v>
      </c>
      <c r="B999" s="6" t="s">
        <v>200</v>
      </c>
      <c r="C999" s="6"/>
      <c r="D999" s="6" t="s">
        <v>27</v>
      </c>
      <c r="E999" s="7">
        <v>9.0</v>
      </c>
      <c r="F999" s="8">
        <v>246366.82</v>
      </c>
      <c r="G999" s="8">
        <v>27374.09</v>
      </c>
      <c r="H999" s="8">
        <v>3129.65</v>
      </c>
      <c r="I999" s="8">
        <v>347.74</v>
      </c>
      <c r="J999" s="8">
        <v>69.33</v>
      </c>
      <c r="K999" s="9">
        <v>0.044</v>
      </c>
      <c r="L999" s="7">
        <v>0.16</v>
      </c>
      <c r="M999" s="9">
        <v>0.0</v>
      </c>
      <c r="N999" s="9">
        <v>0.0</v>
      </c>
      <c r="O999" s="7">
        <v>0.0</v>
      </c>
      <c r="P999" s="8">
        <v>1289.52</v>
      </c>
      <c r="Q999" s="8">
        <v>11605.65</v>
      </c>
      <c r="R999" s="8">
        <v>13377.39</v>
      </c>
    </row>
    <row r="1000">
      <c r="A1000" s="6" t="s">
        <v>18</v>
      </c>
      <c r="B1000" s="6" t="s">
        <v>201</v>
      </c>
      <c r="C1000" s="6"/>
      <c r="D1000" s="6" t="s">
        <v>20</v>
      </c>
      <c r="E1000" s="7">
        <v>28.0</v>
      </c>
      <c r="F1000" s="8">
        <v>507845.24</v>
      </c>
      <c r="G1000" s="8">
        <v>18137.33</v>
      </c>
      <c r="H1000" s="8">
        <v>10889.68</v>
      </c>
      <c r="I1000" s="8">
        <v>388.92</v>
      </c>
      <c r="J1000" s="8">
        <v>61.54</v>
      </c>
      <c r="K1000" s="9">
        <v>0.1873</v>
      </c>
      <c r="L1000" s="7">
        <v>2.41</v>
      </c>
      <c r="M1000" s="9">
        <v>0.001</v>
      </c>
      <c r="N1000" s="9">
        <v>0.001</v>
      </c>
      <c r="O1000" s="7">
        <v>0.0</v>
      </c>
      <c r="P1000" s="8">
        <v>1419.35</v>
      </c>
      <c r="Q1000" s="8">
        <v>39741.68</v>
      </c>
      <c r="R1000" s="8">
        <v>100850.09</v>
      </c>
    </row>
    <row r="1001">
      <c r="A1001" s="6" t="s">
        <v>29</v>
      </c>
      <c r="B1001" s="6" t="s">
        <v>201</v>
      </c>
      <c r="C1001" s="6"/>
      <c r="D1001" s="6" t="s">
        <v>31</v>
      </c>
      <c r="E1001" s="7">
        <v>27.0</v>
      </c>
      <c r="F1001" s="8">
        <v>496700.32</v>
      </c>
      <c r="G1001" s="8">
        <v>18396.31</v>
      </c>
      <c r="H1001" s="8">
        <v>11418.28</v>
      </c>
      <c r="I1001" s="8">
        <v>422.9</v>
      </c>
      <c r="J1001" s="8">
        <v>67.3</v>
      </c>
      <c r="K1001" s="9">
        <v>0.1915</v>
      </c>
      <c r="L1001" s="7">
        <v>0.37</v>
      </c>
      <c r="M1001" s="9">
        <v>0.001</v>
      </c>
      <c r="N1001" s="9">
        <v>0.001</v>
      </c>
      <c r="O1001" s="7">
        <v>0.0</v>
      </c>
      <c r="P1001" s="8">
        <v>1397.95</v>
      </c>
      <c r="Q1001" s="8">
        <v>37744.78</v>
      </c>
      <c r="R1001" s="8">
        <v>4632.43</v>
      </c>
    </row>
    <row r="1002">
      <c r="A1002" s="6" t="s">
        <v>34</v>
      </c>
      <c r="B1002" s="6" t="s">
        <v>201</v>
      </c>
      <c r="C1002" s="6"/>
      <c r="D1002" s="6" t="s">
        <v>20</v>
      </c>
      <c r="E1002" s="7">
        <v>15.0</v>
      </c>
      <c r="F1002" s="8">
        <v>326157.33</v>
      </c>
      <c r="G1002" s="8">
        <v>21743.82</v>
      </c>
      <c r="H1002" s="8">
        <v>7976.14</v>
      </c>
      <c r="I1002" s="8">
        <v>531.74</v>
      </c>
      <c r="J1002" s="8">
        <v>70.8</v>
      </c>
      <c r="K1002" s="9">
        <v>0.1607</v>
      </c>
      <c r="L1002" s="7">
        <v>1.57</v>
      </c>
      <c r="M1002" s="9">
        <v>0.001</v>
      </c>
      <c r="N1002" s="9">
        <v>0.0</v>
      </c>
      <c r="O1002" s="7">
        <v>0.0</v>
      </c>
      <c r="P1002" s="8">
        <v>1455.21</v>
      </c>
      <c r="Q1002" s="8">
        <v>21828.14</v>
      </c>
      <c r="R1002" s="8">
        <v>23414.09</v>
      </c>
    </row>
    <row r="1003">
      <c r="A1003" s="6" t="s">
        <v>24</v>
      </c>
      <c r="B1003" s="6" t="s">
        <v>201</v>
      </c>
      <c r="C1003" s="6"/>
      <c r="D1003" s="6" t="s">
        <v>20</v>
      </c>
      <c r="E1003" s="7">
        <v>22.0</v>
      </c>
      <c r="F1003" s="8">
        <v>318979.28</v>
      </c>
      <c r="G1003" s="8">
        <v>14499.06</v>
      </c>
      <c r="H1003" s="8">
        <v>5601.4</v>
      </c>
      <c r="I1003" s="8">
        <v>254.61</v>
      </c>
      <c r="J1003" s="8">
        <v>56.0</v>
      </c>
      <c r="K1003" s="9">
        <v>0.1614</v>
      </c>
      <c r="L1003" s="7">
        <v>5.46</v>
      </c>
      <c r="M1003" s="9">
        <v>0.001</v>
      </c>
      <c r="N1003" s="9">
        <v>0.001</v>
      </c>
      <c r="O1003" s="7">
        <v>0.0</v>
      </c>
      <c r="P1003" s="8">
        <v>1487.61</v>
      </c>
      <c r="Q1003" s="8">
        <v>32727.4</v>
      </c>
      <c r="R1003" s="8">
        <v>6967.0</v>
      </c>
    </row>
    <row r="1004">
      <c r="A1004" s="6" t="s">
        <v>47</v>
      </c>
      <c r="B1004" s="6" t="s">
        <v>201</v>
      </c>
      <c r="C1004" s="6"/>
      <c r="D1004" s="6" t="s">
        <v>20</v>
      </c>
      <c r="E1004" s="7">
        <v>15.0</v>
      </c>
      <c r="F1004" s="8">
        <v>299634.25</v>
      </c>
      <c r="G1004" s="8">
        <v>19975.62</v>
      </c>
      <c r="H1004" s="8">
        <v>10052.69</v>
      </c>
      <c r="I1004" s="8">
        <v>670.18</v>
      </c>
      <c r="J1004" s="8">
        <v>62.0</v>
      </c>
      <c r="K1004" s="9">
        <v>0.1591</v>
      </c>
      <c r="L1004" s="7">
        <v>0.93</v>
      </c>
      <c r="M1004" s="9">
        <v>0.001</v>
      </c>
      <c r="N1004" s="9">
        <v>0.0</v>
      </c>
      <c r="O1004" s="7">
        <v>0.0</v>
      </c>
      <c r="P1004" s="8">
        <v>2030.78</v>
      </c>
      <c r="Q1004" s="8">
        <v>30461.69</v>
      </c>
      <c r="R1004" s="8">
        <v>39055.12</v>
      </c>
    </row>
    <row r="1005">
      <c r="A1005" s="6" t="s">
        <v>54</v>
      </c>
      <c r="B1005" s="6" t="s">
        <v>201</v>
      </c>
      <c r="C1005" s="6"/>
      <c r="D1005" s="6" t="s">
        <v>20</v>
      </c>
      <c r="E1005" s="7">
        <v>16.0</v>
      </c>
      <c r="F1005" s="8">
        <v>259584.95</v>
      </c>
      <c r="G1005" s="8">
        <v>16224.06</v>
      </c>
      <c r="H1005" s="8">
        <v>6070.23</v>
      </c>
      <c r="I1005" s="8">
        <v>379.39</v>
      </c>
      <c r="J1005" s="8">
        <v>62.63</v>
      </c>
      <c r="K1005" s="9">
        <v>0.1734</v>
      </c>
      <c r="L1005" s="7">
        <v>0.63</v>
      </c>
      <c r="M1005" s="9">
        <v>0.001</v>
      </c>
      <c r="N1005" s="9">
        <v>0.001</v>
      </c>
      <c r="O1005" s="7">
        <v>0.0</v>
      </c>
      <c r="P1005" s="8">
        <v>1248.9</v>
      </c>
      <c r="Q1005" s="8">
        <v>19982.33</v>
      </c>
      <c r="R1005" s="8">
        <v>2028.97</v>
      </c>
    </row>
    <row r="1006">
      <c r="A1006" s="6" t="s">
        <v>40</v>
      </c>
      <c r="B1006" s="6" t="s">
        <v>201</v>
      </c>
      <c r="C1006" s="6"/>
      <c r="D1006" s="6" t="s">
        <v>20</v>
      </c>
      <c r="E1006" s="7">
        <v>13.0</v>
      </c>
      <c r="F1006" s="8">
        <v>243097.19</v>
      </c>
      <c r="G1006" s="8">
        <v>18699.78</v>
      </c>
      <c r="H1006" s="8">
        <v>3766.48</v>
      </c>
      <c r="I1006" s="8">
        <v>289.73</v>
      </c>
      <c r="J1006" s="8">
        <v>63.23</v>
      </c>
      <c r="K1006" s="9">
        <v>0.1772</v>
      </c>
      <c r="L1006" s="7">
        <v>14.74</v>
      </c>
      <c r="M1006" s="9">
        <v>0.0</v>
      </c>
      <c r="N1006" s="9">
        <v>0.0</v>
      </c>
      <c r="O1006" s="7">
        <v>0.0</v>
      </c>
      <c r="P1006" s="8">
        <v>1013.58</v>
      </c>
      <c r="Q1006" s="8">
        <v>13176.57</v>
      </c>
      <c r="R1006" s="8">
        <v>314.0</v>
      </c>
    </row>
    <row r="1007">
      <c r="A1007" s="6" t="s">
        <v>60</v>
      </c>
      <c r="B1007" s="6" t="s">
        <v>201</v>
      </c>
      <c r="C1007" s="6"/>
      <c r="D1007" s="6" t="s">
        <v>20</v>
      </c>
      <c r="E1007" s="7">
        <v>15.0</v>
      </c>
      <c r="F1007" s="8">
        <v>211866.35</v>
      </c>
      <c r="G1007" s="8">
        <v>14124.42</v>
      </c>
      <c r="H1007" s="8">
        <v>2913.36</v>
      </c>
      <c r="I1007" s="8">
        <v>194.22</v>
      </c>
      <c r="J1007" s="8">
        <v>60.53</v>
      </c>
      <c r="K1007" s="9">
        <v>0.1814</v>
      </c>
      <c r="L1007" s="7">
        <v>14.04</v>
      </c>
      <c r="M1007" s="9">
        <v>0.001</v>
      </c>
      <c r="N1007" s="9">
        <v>0.0</v>
      </c>
      <c r="O1007" s="7">
        <v>0.0</v>
      </c>
      <c r="P1007" s="8">
        <v>1185.81</v>
      </c>
      <c r="Q1007" s="8">
        <v>17787.2</v>
      </c>
      <c r="R1007" s="8">
        <v>42802.01</v>
      </c>
    </row>
    <row r="1008">
      <c r="A1008" s="6" t="s">
        <v>35</v>
      </c>
      <c r="B1008" s="6" t="s">
        <v>201</v>
      </c>
      <c r="C1008" s="6"/>
      <c r="D1008" s="6" t="s">
        <v>31</v>
      </c>
      <c r="E1008" s="7">
        <v>12.0</v>
      </c>
      <c r="F1008" s="8">
        <v>209856.34</v>
      </c>
      <c r="G1008" s="8">
        <v>17488.03</v>
      </c>
      <c r="H1008" s="8">
        <v>4130.67</v>
      </c>
      <c r="I1008" s="8">
        <v>344.22</v>
      </c>
      <c r="J1008" s="8">
        <v>66.67</v>
      </c>
      <c r="K1008" s="9">
        <v>0.1845</v>
      </c>
      <c r="L1008" s="7">
        <v>0.48</v>
      </c>
      <c r="M1008" s="9">
        <v>0.0</v>
      </c>
      <c r="N1008" s="9">
        <v>0.0</v>
      </c>
      <c r="O1008" s="7">
        <v>0.0</v>
      </c>
      <c r="P1008" s="8">
        <v>1463.1</v>
      </c>
      <c r="Q1008" s="8">
        <v>17557.2</v>
      </c>
      <c r="R1008" s="8">
        <v>2194.8</v>
      </c>
    </row>
    <row r="1009">
      <c r="A1009" s="6" t="s">
        <v>52</v>
      </c>
      <c r="B1009" s="6" t="s">
        <v>201</v>
      </c>
      <c r="C1009" s="6"/>
      <c r="D1009" s="6" t="s">
        <v>20</v>
      </c>
      <c r="E1009" s="7">
        <v>11.0</v>
      </c>
      <c r="F1009" s="8">
        <v>182236.04</v>
      </c>
      <c r="G1009" s="8">
        <v>16566.91</v>
      </c>
      <c r="H1009" s="8">
        <v>8004.24</v>
      </c>
      <c r="I1009" s="8">
        <v>727.66</v>
      </c>
      <c r="J1009" s="8">
        <v>63.82</v>
      </c>
      <c r="K1009" s="9">
        <v>0.1666</v>
      </c>
      <c r="L1009" s="7">
        <v>5.34</v>
      </c>
      <c r="M1009" s="9">
        <v>0.0</v>
      </c>
      <c r="N1009" s="9">
        <v>0.0</v>
      </c>
      <c r="O1009" s="7">
        <v>0.0</v>
      </c>
      <c r="P1009" s="8">
        <v>1336.39</v>
      </c>
      <c r="Q1009" s="8">
        <v>14700.24</v>
      </c>
      <c r="R1009" s="8">
        <v>67743.19</v>
      </c>
    </row>
    <row r="1010">
      <c r="A1010" s="6" t="s">
        <v>45</v>
      </c>
      <c r="B1010" s="6" t="s">
        <v>201</v>
      </c>
      <c r="C1010" s="6"/>
      <c r="D1010" s="6" t="s">
        <v>27</v>
      </c>
      <c r="E1010" s="7">
        <v>11.0</v>
      </c>
      <c r="F1010" s="8">
        <v>178887.5</v>
      </c>
      <c r="G1010" s="8">
        <v>16262.5</v>
      </c>
      <c r="H1010" s="8">
        <v>4158.45</v>
      </c>
      <c r="I1010" s="8">
        <v>378.04</v>
      </c>
      <c r="J1010" s="8">
        <v>64.36</v>
      </c>
      <c r="K1010" s="9">
        <v>0.1614</v>
      </c>
      <c r="L1010" s="7">
        <v>2.04</v>
      </c>
      <c r="M1010" s="9">
        <v>0.0</v>
      </c>
      <c r="N1010" s="9">
        <v>0.0</v>
      </c>
      <c r="O1010" s="7">
        <v>0.0</v>
      </c>
      <c r="P1010" s="8">
        <v>1716.4</v>
      </c>
      <c r="Q1010" s="8">
        <v>18880.45</v>
      </c>
      <c r="R1010" s="8">
        <v>4553.62</v>
      </c>
    </row>
    <row r="1011">
      <c r="A1011" s="6" t="s">
        <v>43</v>
      </c>
      <c r="B1011" s="6" t="s">
        <v>201</v>
      </c>
      <c r="C1011" s="6"/>
      <c r="D1011" s="6" t="s">
        <v>27</v>
      </c>
      <c r="E1011" s="7">
        <v>9.0</v>
      </c>
      <c r="F1011" s="8">
        <v>162141.0</v>
      </c>
      <c r="G1011" s="8">
        <v>18015.67</v>
      </c>
      <c r="H1011" s="8">
        <v>4316.38</v>
      </c>
      <c r="I1011" s="8">
        <v>479.6</v>
      </c>
      <c r="J1011" s="8">
        <v>64.67</v>
      </c>
      <c r="K1011" s="9">
        <v>0.1861</v>
      </c>
      <c r="L1011" s="7">
        <v>2.77</v>
      </c>
      <c r="M1011" s="9">
        <v>0.0</v>
      </c>
      <c r="N1011" s="9">
        <v>0.0</v>
      </c>
      <c r="O1011" s="7">
        <v>0.0</v>
      </c>
      <c r="P1011" s="8">
        <v>2942.15</v>
      </c>
      <c r="Q1011" s="8">
        <v>26479.38</v>
      </c>
      <c r="R1011" s="8">
        <v>1151.63</v>
      </c>
    </row>
    <row r="1012">
      <c r="A1012" s="6" t="s">
        <v>48</v>
      </c>
      <c r="B1012" s="6" t="s">
        <v>201</v>
      </c>
      <c r="C1012" s="6"/>
      <c r="D1012" s="6" t="s">
        <v>49</v>
      </c>
      <c r="E1012" s="7">
        <v>8.0</v>
      </c>
      <c r="F1012" s="8">
        <v>147137.38</v>
      </c>
      <c r="G1012" s="8">
        <v>18392.17</v>
      </c>
      <c r="H1012" s="8">
        <v>1863.06</v>
      </c>
      <c r="I1012" s="8">
        <v>232.88</v>
      </c>
      <c r="J1012" s="8">
        <v>61.13</v>
      </c>
      <c r="K1012" s="9">
        <v>0.1854</v>
      </c>
      <c r="L1012" s="7">
        <v>13.13</v>
      </c>
      <c r="M1012" s="9">
        <v>0.0</v>
      </c>
      <c r="N1012" s="9">
        <v>0.0</v>
      </c>
      <c r="O1012" s="7">
        <v>0.0</v>
      </c>
      <c r="P1012" s="8">
        <v>875.88</v>
      </c>
      <c r="Q1012" s="8">
        <v>7007.06</v>
      </c>
      <c r="R1012" s="8">
        <v>509.0</v>
      </c>
    </row>
    <row r="1013">
      <c r="A1013" s="6" t="s">
        <v>55</v>
      </c>
      <c r="B1013" s="6" t="s">
        <v>201</v>
      </c>
      <c r="C1013" s="6"/>
      <c r="D1013" s="6" t="s">
        <v>33</v>
      </c>
      <c r="E1013" s="7">
        <v>8.0</v>
      </c>
      <c r="F1013" s="8">
        <v>130497.0</v>
      </c>
      <c r="G1013" s="8">
        <v>16312.13</v>
      </c>
      <c r="H1013" s="8">
        <v>4562.48</v>
      </c>
      <c r="I1013" s="8">
        <v>570.31</v>
      </c>
      <c r="J1013" s="8">
        <v>57.0</v>
      </c>
      <c r="K1013" s="9">
        <v>0.134</v>
      </c>
      <c r="L1013" s="7">
        <v>1.0</v>
      </c>
      <c r="M1013" s="9">
        <v>0.0</v>
      </c>
      <c r="N1013" s="9">
        <v>0.0</v>
      </c>
      <c r="O1013" s="7">
        <v>0.0</v>
      </c>
      <c r="P1013" s="8">
        <v>1334.31</v>
      </c>
      <c r="Q1013" s="8">
        <v>10674.48</v>
      </c>
      <c r="R1013" s="8">
        <v>14168.68</v>
      </c>
    </row>
    <row r="1014">
      <c r="A1014" s="6" t="s">
        <v>28</v>
      </c>
      <c r="B1014" s="6" t="s">
        <v>201</v>
      </c>
      <c r="C1014" s="6"/>
      <c r="D1014" s="6" t="s">
        <v>27</v>
      </c>
      <c r="E1014" s="7">
        <v>6.0</v>
      </c>
      <c r="F1014" s="8">
        <v>110843.0</v>
      </c>
      <c r="G1014" s="8">
        <v>18473.83</v>
      </c>
      <c r="H1014" s="8">
        <v>3947.44</v>
      </c>
      <c r="I1014" s="8">
        <v>657.91</v>
      </c>
      <c r="J1014" s="8">
        <v>63.5</v>
      </c>
      <c r="K1014" s="9">
        <v>0.1471</v>
      </c>
      <c r="L1014" s="7">
        <v>1.0</v>
      </c>
      <c r="M1014" s="9">
        <v>0.0</v>
      </c>
      <c r="N1014" s="9">
        <v>0.0</v>
      </c>
      <c r="O1014" s="7">
        <v>0.0</v>
      </c>
      <c r="P1014" s="8">
        <v>2320.91</v>
      </c>
      <c r="Q1014" s="8">
        <v>13925.44</v>
      </c>
      <c r="R1014" s="8">
        <v>34505.21</v>
      </c>
    </row>
    <row r="1015">
      <c r="A1015" s="6" t="s">
        <v>50</v>
      </c>
      <c r="B1015" s="6" t="s">
        <v>201</v>
      </c>
      <c r="C1015" s="6"/>
      <c r="D1015" s="6" t="s">
        <v>20</v>
      </c>
      <c r="E1015" s="7">
        <v>6.0</v>
      </c>
      <c r="F1015" s="8">
        <v>109011.42</v>
      </c>
      <c r="G1015" s="8">
        <v>18168.57</v>
      </c>
      <c r="H1015" s="8">
        <v>3317.51</v>
      </c>
      <c r="I1015" s="8">
        <v>552.92</v>
      </c>
      <c r="J1015" s="8">
        <v>62.0</v>
      </c>
      <c r="K1015" s="9">
        <v>0.1781</v>
      </c>
      <c r="L1015" s="7">
        <v>4.78</v>
      </c>
      <c r="M1015" s="9">
        <v>0.0</v>
      </c>
      <c r="N1015" s="9">
        <v>0.0</v>
      </c>
      <c r="O1015" s="7">
        <v>0.0</v>
      </c>
      <c r="P1015" s="8">
        <v>1489.92</v>
      </c>
      <c r="Q1015" s="8">
        <v>8939.51</v>
      </c>
      <c r="R1015" s="8">
        <v>50909.93</v>
      </c>
    </row>
    <row r="1016">
      <c r="A1016" s="6" t="s">
        <v>51</v>
      </c>
      <c r="B1016" s="6" t="s">
        <v>201</v>
      </c>
      <c r="C1016" s="6"/>
      <c r="D1016" s="6" t="s">
        <v>31</v>
      </c>
      <c r="E1016" s="7">
        <v>6.0</v>
      </c>
      <c r="F1016" s="8">
        <v>104367.47</v>
      </c>
      <c r="G1016" s="8">
        <v>17394.58</v>
      </c>
      <c r="H1016" s="8">
        <v>2404.19</v>
      </c>
      <c r="I1016" s="8">
        <v>400.7</v>
      </c>
      <c r="J1016" s="8">
        <v>71.83</v>
      </c>
      <c r="K1016" s="9">
        <v>0.1871</v>
      </c>
      <c r="L1016" s="7">
        <v>3.32</v>
      </c>
      <c r="M1016" s="9">
        <v>0.0</v>
      </c>
      <c r="N1016" s="9">
        <v>0.0</v>
      </c>
      <c r="O1016" s="7">
        <v>0.0</v>
      </c>
      <c r="P1016" s="8">
        <v>963.7</v>
      </c>
      <c r="Q1016" s="8">
        <v>5782.19</v>
      </c>
      <c r="R1016" s="8">
        <v>15652.79</v>
      </c>
    </row>
    <row r="1017">
      <c r="A1017" s="6" t="s">
        <v>42</v>
      </c>
      <c r="B1017" s="6" t="s">
        <v>201</v>
      </c>
      <c r="C1017" s="6"/>
      <c r="D1017" s="6" t="s">
        <v>20</v>
      </c>
      <c r="E1017" s="7">
        <v>6.0</v>
      </c>
      <c r="F1017" s="8">
        <v>98242.87</v>
      </c>
      <c r="G1017" s="8">
        <v>16373.81</v>
      </c>
      <c r="H1017" s="8">
        <v>1750.0</v>
      </c>
      <c r="I1017" s="8">
        <v>291.67</v>
      </c>
      <c r="J1017" s="8">
        <v>68.17</v>
      </c>
      <c r="K1017" s="9">
        <v>0.1965</v>
      </c>
      <c r="L1017" s="7">
        <v>6.76</v>
      </c>
      <c r="M1017" s="9">
        <v>0.0</v>
      </c>
      <c r="N1017" s="9">
        <v>0.0</v>
      </c>
      <c r="O1017" s="7">
        <v>0.0</v>
      </c>
      <c r="P1017" s="8">
        <v>639.0</v>
      </c>
      <c r="Q1017" s="8">
        <v>3834.0</v>
      </c>
      <c r="R1017" s="8">
        <v>97416.73</v>
      </c>
    </row>
    <row r="1018">
      <c r="A1018" s="6" t="s">
        <v>56</v>
      </c>
      <c r="B1018" s="6" t="s">
        <v>201</v>
      </c>
      <c r="C1018" s="6"/>
      <c r="D1018" s="6" t="s">
        <v>27</v>
      </c>
      <c r="E1018" s="7">
        <v>6.0</v>
      </c>
      <c r="F1018" s="8">
        <v>96076.55</v>
      </c>
      <c r="G1018" s="8">
        <v>13725.22</v>
      </c>
      <c r="H1018" s="8">
        <v>2436.1</v>
      </c>
      <c r="I1018" s="8">
        <v>406.02</v>
      </c>
      <c r="J1018" s="8">
        <v>58.43</v>
      </c>
      <c r="K1018" s="9">
        <v>0.1735</v>
      </c>
      <c r="L1018" s="7">
        <v>4.15</v>
      </c>
      <c r="M1018" s="9">
        <v>0.0</v>
      </c>
      <c r="N1018" s="9">
        <v>0.0</v>
      </c>
      <c r="O1018" s="7">
        <v>1.0</v>
      </c>
      <c r="P1018" s="8">
        <v>1160.44</v>
      </c>
      <c r="Q1018" s="8">
        <v>8123.1</v>
      </c>
      <c r="R1018" s="8">
        <v>97416.73</v>
      </c>
    </row>
    <row r="1019">
      <c r="A1019" s="6" t="s">
        <v>59</v>
      </c>
      <c r="B1019" s="6" t="s">
        <v>201</v>
      </c>
      <c r="C1019" s="6"/>
      <c r="D1019" s="6" t="s">
        <v>20</v>
      </c>
      <c r="E1019" s="7">
        <v>6.0</v>
      </c>
      <c r="F1019" s="8">
        <v>95989.26</v>
      </c>
      <c r="G1019" s="8">
        <v>15998.21</v>
      </c>
      <c r="H1019" s="8">
        <v>2000.95</v>
      </c>
      <c r="I1019" s="8">
        <v>333.49</v>
      </c>
      <c r="J1019" s="8">
        <v>70.0</v>
      </c>
      <c r="K1019" s="9">
        <v>0.1608</v>
      </c>
      <c r="L1019" s="7">
        <v>2.98</v>
      </c>
      <c r="M1019" s="9">
        <v>0.0</v>
      </c>
      <c r="N1019" s="9">
        <v>0.0</v>
      </c>
      <c r="O1019" s="7">
        <v>0.0</v>
      </c>
      <c r="P1019" s="8">
        <v>1035.49</v>
      </c>
      <c r="Q1019" s="8">
        <v>6212.95</v>
      </c>
      <c r="R1019" s="8">
        <v>0.0</v>
      </c>
    </row>
    <row r="1020">
      <c r="A1020" s="6" t="s">
        <v>57</v>
      </c>
      <c r="B1020" s="6" t="s">
        <v>201</v>
      </c>
      <c r="C1020" s="6"/>
      <c r="D1020" s="6" t="s">
        <v>33</v>
      </c>
      <c r="E1020" s="7">
        <v>7.0</v>
      </c>
      <c r="F1020" s="8">
        <v>78840.07</v>
      </c>
      <c r="G1020" s="8">
        <v>11262.87</v>
      </c>
      <c r="H1020" s="8">
        <v>1929.12</v>
      </c>
      <c r="I1020" s="8">
        <v>275.59</v>
      </c>
      <c r="J1020" s="8">
        <v>45.86</v>
      </c>
      <c r="K1020" s="9">
        <v>0.1625</v>
      </c>
      <c r="L1020" s="7">
        <v>11.14</v>
      </c>
      <c r="M1020" s="9">
        <v>0.0</v>
      </c>
      <c r="N1020" s="9">
        <v>0.0</v>
      </c>
      <c r="O1020" s="7">
        <v>0.0</v>
      </c>
      <c r="P1020" s="8">
        <v>813.3</v>
      </c>
      <c r="Q1020" s="8">
        <v>5693.12</v>
      </c>
      <c r="R1020" s="8">
        <v>11865.24</v>
      </c>
    </row>
    <row r="1021">
      <c r="A1021" s="6" t="s">
        <v>25</v>
      </c>
      <c r="B1021" s="6" t="s">
        <v>201</v>
      </c>
      <c r="C1021" s="6"/>
      <c r="D1021" s="6" t="s">
        <v>27</v>
      </c>
      <c r="E1021" s="7">
        <v>4.0</v>
      </c>
      <c r="F1021" s="8">
        <v>77719.0</v>
      </c>
      <c r="G1021" s="8">
        <v>19429.75</v>
      </c>
      <c r="H1021" s="8">
        <v>1258.74</v>
      </c>
      <c r="I1021" s="8">
        <v>314.69</v>
      </c>
      <c r="J1021" s="8">
        <v>72.0</v>
      </c>
      <c r="K1021" s="9">
        <v>0.1364</v>
      </c>
      <c r="L1021" s="7">
        <v>2.5</v>
      </c>
      <c r="M1021" s="9">
        <v>0.0</v>
      </c>
      <c r="N1021" s="9">
        <v>0.0</v>
      </c>
      <c r="O1021" s="7">
        <v>0.0</v>
      </c>
      <c r="P1021" s="8">
        <v>1973.44</v>
      </c>
      <c r="Q1021" s="8">
        <v>7893.74</v>
      </c>
      <c r="R1021" s="8">
        <v>1743.61</v>
      </c>
    </row>
    <row r="1022">
      <c r="A1022" s="6" t="s">
        <v>37</v>
      </c>
      <c r="B1022" s="6" t="s">
        <v>201</v>
      </c>
      <c r="C1022" s="6"/>
      <c r="D1022" s="6" t="s">
        <v>31</v>
      </c>
      <c r="E1022" s="7">
        <v>3.0</v>
      </c>
      <c r="F1022" s="8">
        <v>64449.36</v>
      </c>
      <c r="G1022" s="8">
        <v>21483.12</v>
      </c>
      <c r="H1022" s="8">
        <v>1224.58</v>
      </c>
      <c r="I1022" s="8">
        <v>408.19</v>
      </c>
      <c r="J1022" s="8">
        <v>72.0</v>
      </c>
      <c r="K1022" s="9">
        <v>0.2003</v>
      </c>
      <c r="L1022" s="7">
        <v>0.67</v>
      </c>
      <c r="M1022" s="9">
        <v>0.0</v>
      </c>
      <c r="N1022" s="9">
        <v>0.0</v>
      </c>
      <c r="O1022" s="7">
        <v>0.0</v>
      </c>
      <c r="P1022" s="8">
        <v>1035.53</v>
      </c>
      <c r="Q1022" s="8">
        <v>3106.58</v>
      </c>
      <c r="R1022" s="8">
        <v>58135.05</v>
      </c>
    </row>
    <row r="1023">
      <c r="A1023" s="6" t="s">
        <v>44</v>
      </c>
      <c r="B1023" s="6" t="s">
        <v>201</v>
      </c>
      <c r="C1023" s="6"/>
      <c r="D1023" s="6" t="s">
        <v>20</v>
      </c>
      <c r="E1023" s="7">
        <v>3.0</v>
      </c>
      <c r="F1023" s="8">
        <v>51700.04</v>
      </c>
      <c r="G1023" s="8">
        <v>17233.35</v>
      </c>
      <c r="H1023" s="8">
        <v>1050.0</v>
      </c>
      <c r="I1023" s="8">
        <v>350.0</v>
      </c>
      <c r="J1023" s="8">
        <v>72.0</v>
      </c>
      <c r="K1023" s="9">
        <v>0.1856</v>
      </c>
      <c r="L1023" s="7">
        <v>12.6</v>
      </c>
      <c r="M1023" s="9">
        <v>0.0</v>
      </c>
      <c r="N1023" s="9">
        <v>0.0</v>
      </c>
      <c r="O1023" s="7">
        <v>0.0</v>
      </c>
      <c r="P1023" s="8">
        <v>1472.67</v>
      </c>
      <c r="Q1023" s="8">
        <v>4418.0</v>
      </c>
      <c r="R1023" s="8">
        <v>463.49</v>
      </c>
    </row>
    <row r="1024">
      <c r="A1024" s="6" t="s">
        <v>36</v>
      </c>
      <c r="B1024" s="6" t="s">
        <v>201</v>
      </c>
      <c r="C1024" s="6"/>
      <c r="D1024" s="6" t="s">
        <v>33</v>
      </c>
      <c r="E1024" s="7">
        <v>4.0</v>
      </c>
      <c r="F1024" s="8">
        <v>50834.83</v>
      </c>
      <c r="G1024" s="8">
        <v>12708.71</v>
      </c>
      <c r="H1024" s="8">
        <v>1332.54</v>
      </c>
      <c r="I1024" s="8">
        <v>333.14</v>
      </c>
      <c r="J1024" s="8">
        <v>46.5</v>
      </c>
      <c r="K1024" s="9">
        <v>0.1494</v>
      </c>
      <c r="L1024" s="7">
        <v>1.0</v>
      </c>
      <c r="M1024" s="9">
        <v>0.0</v>
      </c>
      <c r="N1024" s="9">
        <v>0.0</v>
      </c>
      <c r="O1024" s="7">
        <v>0.0</v>
      </c>
      <c r="P1024" s="8">
        <v>692.39</v>
      </c>
      <c r="Q1024" s="8">
        <v>2769.54</v>
      </c>
      <c r="R1024" s="8">
        <v>39833.41</v>
      </c>
    </row>
    <row r="1025">
      <c r="A1025" s="6" t="s">
        <v>39</v>
      </c>
      <c r="B1025" s="6" t="s">
        <v>201</v>
      </c>
      <c r="C1025" s="6"/>
      <c r="D1025" s="6" t="s">
        <v>20</v>
      </c>
      <c r="E1025" s="7">
        <v>2.0</v>
      </c>
      <c r="F1025" s="8">
        <v>38946.0</v>
      </c>
      <c r="G1025" s="8">
        <v>19473.0</v>
      </c>
      <c r="H1025" s="8">
        <v>1323.83</v>
      </c>
      <c r="I1025" s="8">
        <v>661.92</v>
      </c>
      <c r="J1025" s="8">
        <v>66.0</v>
      </c>
      <c r="K1025" s="9">
        <v>0.1504</v>
      </c>
      <c r="L1025" s="7">
        <v>0.65</v>
      </c>
      <c r="M1025" s="9">
        <v>0.0</v>
      </c>
      <c r="N1025" s="9">
        <v>0.0</v>
      </c>
      <c r="O1025" s="7">
        <v>0.0</v>
      </c>
      <c r="P1025" s="8">
        <v>1491.42</v>
      </c>
      <c r="Q1025" s="8">
        <v>2982.83</v>
      </c>
      <c r="R1025" s="8">
        <v>0.0</v>
      </c>
    </row>
    <row r="1026">
      <c r="A1026" s="6" t="s">
        <v>46</v>
      </c>
      <c r="B1026" s="6" t="s">
        <v>201</v>
      </c>
      <c r="C1026" s="6"/>
      <c r="D1026" s="6" t="s">
        <v>31</v>
      </c>
      <c r="E1026" s="7">
        <v>3.0</v>
      </c>
      <c r="F1026" s="8">
        <v>36625.66</v>
      </c>
      <c r="G1026" s="8">
        <v>12208.55</v>
      </c>
      <c r="H1026" s="8">
        <v>350.0</v>
      </c>
      <c r="I1026" s="8">
        <v>116.67</v>
      </c>
      <c r="J1026" s="8">
        <v>62.0</v>
      </c>
      <c r="K1026" s="9">
        <v>0.2136</v>
      </c>
      <c r="L1026" s="7">
        <v>0.0</v>
      </c>
      <c r="M1026" s="9">
        <v>0.0</v>
      </c>
      <c r="N1026" s="9">
        <v>0.0</v>
      </c>
      <c r="O1026" s="7">
        <v>0.0</v>
      </c>
      <c r="P1026" s="8">
        <v>369.0</v>
      </c>
      <c r="Q1026" s="8">
        <v>1107.0</v>
      </c>
      <c r="R1026" s="8">
        <v>293673.76</v>
      </c>
    </row>
    <row r="1027">
      <c r="A1027" s="6" t="s">
        <v>58</v>
      </c>
      <c r="B1027" s="6" t="s">
        <v>201</v>
      </c>
      <c r="C1027" s="6"/>
      <c r="D1027" s="6" t="s">
        <v>20</v>
      </c>
      <c r="E1027" s="7">
        <v>2.0</v>
      </c>
      <c r="F1027" s="8">
        <v>35636.33</v>
      </c>
      <c r="G1027" s="8">
        <v>17818.17</v>
      </c>
      <c r="H1027" s="8">
        <v>550.0</v>
      </c>
      <c r="I1027" s="8">
        <v>275.0</v>
      </c>
      <c r="J1027" s="8">
        <v>72.0</v>
      </c>
      <c r="K1027" s="9">
        <v>0.1524</v>
      </c>
      <c r="L1027" s="7">
        <v>0.0</v>
      </c>
      <c r="M1027" s="9">
        <v>0.0</v>
      </c>
      <c r="N1027" s="9">
        <v>0.0</v>
      </c>
      <c r="O1027" s="7">
        <v>0.0</v>
      </c>
      <c r="P1027" s="8">
        <v>616.0</v>
      </c>
      <c r="Q1027" s="8">
        <v>1232.0</v>
      </c>
      <c r="R1027" s="8">
        <v>13999.51</v>
      </c>
    </row>
    <row r="1028">
      <c r="A1028" s="6" t="s">
        <v>38</v>
      </c>
      <c r="B1028" s="6" t="s">
        <v>201</v>
      </c>
      <c r="C1028" s="6"/>
      <c r="D1028" s="6" t="s">
        <v>33</v>
      </c>
      <c r="E1028" s="7">
        <v>1.0</v>
      </c>
      <c r="F1028" s="8">
        <v>16909.0</v>
      </c>
      <c r="G1028" s="8">
        <v>16909.0</v>
      </c>
      <c r="H1028" s="8">
        <v>350.0</v>
      </c>
      <c r="I1028" s="8">
        <v>350.0</v>
      </c>
      <c r="J1028" s="8">
        <v>72.0</v>
      </c>
      <c r="K1028" s="9">
        <v>0.1669</v>
      </c>
      <c r="L1028" s="7">
        <v>0.0</v>
      </c>
      <c r="M1028" s="9">
        <v>0.0</v>
      </c>
      <c r="N1028" s="9">
        <v>0.0</v>
      </c>
      <c r="O1028" s="7">
        <v>0.0</v>
      </c>
      <c r="P1028" s="8">
        <v>1122.0</v>
      </c>
      <c r="Q1028" s="8">
        <v>1122.0</v>
      </c>
      <c r="R1028" s="8">
        <v>52154.06</v>
      </c>
    </row>
    <row r="1029">
      <c r="A1029" s="6" t="s">
        <v>46</v>
      </c>
      <c r="B1029" s="6" t="s">
        <v>201</v>
      </c>
      <c r="C1029" s="6"/>
      <c r="D1029" s="6" t="s">
        <v>31</v>
      </c>
      <c r="E1029" s="7">
        <v>1.0</v>
      </c>
      <c r="F1029" s="8">
        <v>11204.5</v>
      </c>
      <c r="G1029" s="8">
        <v>11204.5</v>
      </c>
      <c r="H1029" s="8">
        <v>533.28</v>
      </c>
      <c r="I1029" s="8">
        <v>533.28</v>
      </c>
      <c r="J1029" s="8">
        <v>48.0</v>
      </c>
      <c r="K1029" s="9">
        <v>0.1149</v>
      </c>
      <c r="L1029" s="7">
        <v>2.0</v>
      </c>
      <c r="M1029" s="9">
        <v>0.0</v>
      </c>
      <c r="N1029" s="9">
        <v>0.0</v>
      </c>
      <c r="O1029" s="7">
        <v>0.0</v>
      </c>
      <c r="P1029" s="8">
        <v>533.28</v>
      </c>
      <c r="Q1029" s="8">
        <v>533.28</v>
      </c>
      <c r="R1029" s="8">
        <v>7151.01</v>
      </c>
    </row>
    <row r="1030">
      <c r="A1030" s="6" t="s">
        <v>53</v>
      </c>
      <c r="B1030" s="6" t="s">
        <v>202</v>
      </c>
      <c r="C1030" s="6"/>
      <c r="D1030" s="6" t="s">
        <v>49</v>
      </c>
      <c r="E1030" s="7">
        <v>3.0</v>
      </c>
      <c r="F1030" s="8">
        <v>54534.46</v>
      </c>
      <c r="G1030" s="8">
        <v>18178.15</v>
      </c>
      <c r="H1030" s="8">
        <v>601.71</v>
      </c>
      <c r="I1030" s="8">
        <v>200.57</v>
      </c>
      <c r="J1030" s="8">
        <v>89.33</v>
      </c>
      <c r="K1030" s="9">
        <v>0.0783</v>
      </c>
      <c r="L1030" s="7">
        <v>7.83</v>
      </c>
      <c r="M1030" s="9">
        <v>0.0</v>
      </c>
      <c r="N1030" s="9">
        <v>0.0</v>
      </c>
      <c r="O1030" s="7">
        <v>0.0</v>
      </c>
      <c r="P1030" s="8">
        <v>353.57</v>
      </c>
      <c r="Q1030" s="8">
        <v>1060.71</v>
      </c>
      <c r="R1030" s="8">
        <v>192909.29</v>
      </c>
    </row>
    <row r="1031">
      <c r="A1031" s="6" t="s">
        <v>53</v>
      </c>
      <c r="B1031" s="6" t="s">
        <v>203</v>
      </c>
      <c r="C1031" s="6"/>
      <c r="D1031" s="6" t="s">
        <v>49</v>
      </c>
      <c r="E1031" s="7">
        <v>9.0</v>
      </c>
      <c r="F1031" s="8">
        <v>241639.35</v>
      </c>
      <c r="G1031" s="8">
        <v>26848.82</v>
      </c>
      <c r="H1031" s="8">
        <v>2436.86</v>
      </c>
      <c r="I1031" s="8">
        <v>270.76</v>
      </c>
      <c r="J1031" s="8">
        <v>111.33</v>
      </c>
      <c r="K1031" s="9">
        <v>0.0661</v>
      </c>
      <c r="L1031" s="7">
        <v>6.61</v>
      </c>
      <c r="M1031" s="9">
        <v>0.0</v>
      </c>
      <c r="N1031" s="9">
        <v>0.0</v>
      </c>
      <c r="O1031" s="7">
        <v>0.0</v>
      </c>
      <c r="P1031" s="8">
        <v>1903.87</v>
      </c>
      <c r="Q1031" s="8">
        <v>17134.86</v>
      </c>
      <c r="R1031" s="8">
        <v>53505.63</v>
      </c>
    </row>
  </sheetData>
  <autoFilter ref="$A$2:$R$1777">
    <sortState ref="A2:R1777">
      <sortCondition ref="B2:B1777"/>
      <sortCondition descending="1" ref="F2:F1777"/>
      <sortCondition ref="A2:A1777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9.63"/>
    <col customWidth="1" min="2" max="2" width="19.0"/>
    <col customWidth="1" min="3" max="3" width="14.13"/>
    <col customWidth="1" min="4" max="4" width="15.0"/>
    <col customWidth="1" min="5" max="5" width="21.63"/>
    <col customWidth="1" min="6" max="6" width="19.88"/>
    <col customWidth="1" min="7" max="7" width="19.38"/>
  </cols>
  <sheetData>
    <row r="7">
      <c r="E7" s="11" t="s">
        <v>204</v>
      </c>
      <c r="F7" s="12"/>
      <c r="G7" s="12"/>
    </row>
    <row r="8"/>
    <row r="9"/>
    <row r="27">
      <c r="A27" s="14"/>
    </row>
    <row r="38">
      <c r="A38" s="15"/>
    </row>
    <row r="39">
      <c r="A39" s="16"/>
    </row>
    <row r="40">
      <c r="A40" s="16"/>
    </row>
    <row r="41">
      <c r="A41" s="16"/>
    </row>
    <row r="42">
      <c r="A42" s="16"/>
    </row>
    <row r="43">
      <c r="A43" s="16"/>
    </row>
    <row r="44">
      <c r="A44" s="16"/>
    </row>
    <row r="45">
      <c r="A45" s="16"/>
    </row>
    <row r="46">
      <c r="A46" s="16"/>
    </row>
    <row r="47">
      <c r="A47" s="16"/>
    </row>
    <row r="48">
      <c r="A48" s="16"/>
    </row>
  </sheetData>
  <mergeCells count="1">
    <mergeCell ref="A27:B27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9.63"/>
    <col customWidth="1" min="2" max="2" width="19.0"/>
    <col customWidth="1" min="3" max="3" width="4.75"/>
    <col customWidth="1" min="4" max="4" width="31.88"/>
    <col customWidth="1" min="5" max="5" width="24.0"/>
    <col customWidth="1" min="6" max="6" width="19.38"/>
    <col customWidth="1" min="7" max="7" width="19.88"/>
  </cols>
  <sheetData>
    <row r="1" ht="36.0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</row>
    <row r="4">
      <c r="A4" s="19"/>
      <c r="B4" s="20"/>
      <c r="C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</row>
    <row r="5">
      <c r="A5" s="19"/>
      <c r="B5" s="20"/>
      <c r="C5" s="17"/>
      <c r="D5" s="17"/>
      <c r="E5" s="21"/>
      <c r="F5" s="21"/>
      <c r="G5" s="21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</row>
    <row r="6">
      <c r="A6" s="19"/>
      <c r="B6" s="20"/>
      <c r="C6" s="17"/>
      <c r="D6" s="17"/>
      <c r="E6" s="21"/>
      <c r="F6" s="21"/>
      <c r="G6" s="21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</row>
    <row r="7">
      <c r="A7" s="19"/>
      <c r="B7" s="20"/>
      <c r="C7" s="17"/>
      <c r="D7" s="17"/>
      <c r="E7" s="21"/>
      <c r="F7" s="21"/>
      <c r="G7" s="2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</row>
    <row r="8">
      <c r="A8" s="19"/>
      <c r="B8" s="20"/>
      <c r="C8" s="17"/>
      <c r="D8" s="17"/>
      <c r="E8" s="21"/>
      <c r="F8" s="21"/>
      <c r="G8" s="2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</row>
    <row r="9">
      <c r="A9" s="19"/>
      <c r="B9" s="20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</row>
    <row r="10">
      <c r="A10" s="19"/>
      <c r="B10" s="20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</row>
    <row r="11">
      <c r="A11" s="19"/>
      <c r="B11" s="2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</row>
    <row r="12">
      <c r="A12" s="19"/>
      <c r="B12" s="2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</row>
    <row r="13">
      <c r="A13" s="19"/>
      <c r="B13" s="2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  <c r="DU521" s="17"/>
      <c r="DV521" s="17"/>
      <c r="DW521" s="17"/>
      <c r="DX521" s="17"/>
      <c r="DY521" s="17"/>
      <c r="DZ521" s="17"/>
      <c r="EA521" s="17"/>
      <c r="EB521" s="17"/>
      <c r="EC521" s="17"/>
      <c r="ED521" s="17"/>
      <c r="EE521" s="17"/>
      <c r="EF521" s="17"/>
      <c r="EG521" s="17"/>
      <c r="EH521" s="17"/>
      <c r="EI521" s="17"/>
      <c r="EJ521" s="17"/>
      <c r="EK521" s="17"/>
      <c r="EL521" s="17"/>
      <c r="EM521" s="17"/>
      <c r="EN521" s="17"/>
      <c r="EO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7"/>
      <c r="DQ529" s="17"/>
      <c r="DR529" s="17"/>
      <c r="DS529" s="17"/>
      <c r="DT529" s="17"/>
      <c r="DU529" s="17"/>
      <c r="DV529" s="17"/>
      <c r="DW529" s="17"/>
      <c r="DX529" s="17"/>
      <c r="DY529" s="17"/>
      <c r="DZ529" s="17"/>
      <c r="EA529" s="17"/>
      <c r="EB529" s="17"/>
      <c r="EC529" s="17"/>
      <c r="ED529" s="17"/>
      <c r="EE529" s="17"/>
      <c r="EF529" s="17"/>
      <c r="EG529" s="17"/>
      <c r="EH529" s="17"/>
      <c r="EI529" s="17"/>
      <c r="EJ529" s="17"/>
      <c r="EK529" s="17"/>
      <c r="EL529" s="17"/>
      <c r="EM529" s="17"/>
      <c r="EN529" s="17"/>
      <c r="EO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  <c r="DU530" s="17"/>
      <c r="DV530" s="17"/>
      <c r="DW530" s="17"/>
      <c r="DX530" s="17"/>
      <c r="DY530" s="17"/>
      <c r="DZ530" s="17"/>
      <c r="EA530" s="17"/>
      <c r="EB530" s="17"/>
      <c r="EC530" s="17"/>
      <c r="ED530" s="17"/>
      <c r="EE530" s="17"/>
      <c r="EF530" s="17"/>
      <c r="EG530" s="17"/>
      <c r="EH530" s="17"/>
      <c r="EI530" s="17"/>
      <c r="EJ530" s="17"/>
      <c r="EK530" s="17"/>
      <c r="EL530" s="17"/>
      <c r="EM530" s="17"/>
      <c r="EN530" s="17"/>
      <c r="EO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  <c r="DU532" s="17"/>
      <c r="DV532" s="17"/>
      <c r="DW532" s="17"/>
      <c r="DX532" s="17"/>
      <c r="DY532" s="17"/>
      <c r="DZ532" s="17"/>
      <c r="EA532" s="17"/>
      <c r="EB532" s="17"/>
      <c r="EC532" s="17"/>
      <c r="ED532" s="17"/>
      <c r="EE532" s="17"/>
      <c r="EF532" s="17"/>
      <c r="EG532" s="17"/>
      <c r="EH532" s="17"/>
      <c r="EI532" s="17"/>
      <c r="EJ532" s="17"/>
      <c r="EK532" s="17"/>
      <c r="EL532" s="17"/>
      <c r="EM532" s="17"/>
      <c r="EN532" s="17"/>
      <c r="EO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  <c r="DU533" s="17"/>
      <c r="DV533" s="17"/>
      <c r="DW533" s="17"/>
      <c r="DX533" s="17"/>
      <c r="DY533" s="17"/>
      <c r="DZ533" s="17"/>
      <c r="EA533" s="17"/>
      <c r="EB533" s="17"/>
      <c r="EC533" s="17"/>
      <c r="ED533" s="17"/>
      <c r="EE533" s="17"/>
      <c r="EF533" s="17"/>
      <c r="EG533" s="17"/>
      <c r="EH533" s="17"/>
      <c r="EI533" s="17"/>
      <c r="EJ533" s="17"/>
      <c r="EK533" s="17"/>
      <c r="EL533" s="17"/>
      <c r="EM533" s="17"/>
      <c r="EN533" s="17"/>
      <c r="EO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  <c r="DU534" s="17"/>
      <c r="DV534" s="17"/>
      <c r="DW534" s="17"/>
      <c r="DX534" s="17"/>
      <c r="DY534" s="17"/>
      <c r="DZ534" s="17"/>
      <c r="EA534" s="17"/>
      <c r="EB534" s="17"/>
      <c r="EC534" s="17"/>
      <c r="ED534" s="17"/>
      <c r="EE534" s="17"/>
      <c r="EF534" s="17"/>
      <c r="EG534" s="17"/>
      <c r="EH534" s="17"/>
      <c r="EI534" s="17"/>
      <c r="EJ534" s="17"/>
      <c r="EK534" s="17"/>
      <c r="EL534" s="17"/>
      <c r="EM534" s="17"/>
      <c r="EN534" s="17"/>
      <c r="EO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  <c r="DU540" s="17"/>
      <c r="DV540" s="17"/>
      <c r="DW540" s="17"/>
      <c r="DX540" s="17"/>
      <c r="DY540" s="17"/>
      <c r="DZ540" s="17"/>
      <c r="EA540" s="17"/>
      <c r="EB540" s="17"/>
      <c r="EC540" s="17"/>
      <c r="ED540" s="17"/>
      <c r="EE540" s="17"/>
      <c r="EF540" s="17"/>
      <c r="EG540" s="17"/>
      <c r="EH540" s="17"/>
      <c r="EI540" s="17"/>
      <c r="EJ540" s="17"/>
      <c r="EK540" s="17"/>
      <c r="EL540" s="17"/>
      <c r="EM540" s="17"/>
      <c r="EN540" s="17"/>
      <c r="EO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7"/>
      <c r="DR541" s="17"/>
      <c r="DS541" s="17"/>
      <c r="DT541" s="17"/>
      <c r="DU541" s="17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17"/>
      <c r="EG541" s="17"/>
      <c r="EH541" s="17"/>
      <c r="EI541" s="17"/>
      <c r="EJ541" s="17"/>
      <c r="EK541" s="17"/>
      <c r="EL541" s="17"/>
      <c r="EM541" s="17"/>
      <c r="EN541" s="17"/>
      <c r="EO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  <c r="DU542" s="17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17"/>
      <c r="EG542" s="17"/>
      <c r="EH542" s="17"/>
      <c r="EI542" s="17"/>
      <c r="EJ542" s="17"/>
      <c r="EK542" s="17"/>
      <c r="EL542" s="17"/>
      <c r="EM542" s="17"/>
      <c r="EN542" s="17"/>
      <c r="EO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7"/>
      <c r="DN543" s="17"/>
      <c r="DO543" s="17"/>
      <c r="DP543" s="17"/>
      <c r="DQ543" s="17"/>
      <c r="DR543" s="17"/>
      <c r="DS543" s="17"/>
      <c r="DT543" s="17"/>
      <c r="DU543" s="17"/>
      <c r="DV543" s="17"/>
      <c r="DW543" s="17"/>
      <c r="DX543" s="17"/>
      <c r="DY543" s="17"/>
      <c r="DZ543" s="17"/>
      <c r="EA543" s="17"/>
      <c r="EB543" s="17"/>
      <c r="EC543" s="17"/>
      <c r="ED543" s="17"/>
      <c r="EE543" s="17"/>
      <c r="EF543" s="17"/>
      <c r="EG543" s="17"/>
      <c r="EH543" s="17"/>
      <c r="EI543" s="17"/>
      <c r="EJ543" s="17"/>
      <c r="EK543" s="17"/>
      <c r="EL543" s="17"/>
      <c r="EM543" s="17"/>
      <c r="EN543" s="17"/>
      <c r="EO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  <c r="DK548" s="17"/>
      <c r="DL548" s="17"/>
      <c r="DM548" s="17"/>
      <c r="DN548" s="17"/>
      <c r="DO548" s="17"/>
      <c r="DP548" s="17"/>
      <c r="DQ548" s="17"/>
      <c r="DR548" s="17"/>
      <c r="DS548" s="17"/>
      <c r="DT548" s="17"/>
      <c r="DU548" s="17"/>
      <c r="DV548" s="17"/>
      <c r="DW548" s="17"/>
      <c r="DX548" s="17"/>
      <c r="DY548" s="17"/>
      <c r="DZ548" s="17"/>
      <c r="EA548" s="17"/>
      <c r="EB548" s="17"/>
      <c r="EC548" s="17"/>
      <c r="ED548" s="17"/>
      <c r="EE548" s="17"/>
      <c r="EF548" s="17"/>
      <c r="EG548" s="17"/>
      <c r="EH548" s="17"/>
      <c r="EI548" s="17"/>
      <c r="EJ548" s="17"/>
      <c r="EK548" s="17"/>
      <c r="EL548" s="17"/>
      <c r="EM548" s="17"/>
      <c r="EN548" s="17"/>
      <c r="EO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  <c r="DK550" s="17"/>
      <c r="DL550" s="17"/>
      <c r="DM550" s="17"/>
      <c r="DN550" s="17"/>
      <c r="DO550" s="17"/>
      <c r="DP550" s="17"/>
      <c r="DQ550" s="17"/>
      <c r="DR550" s="17"/>
      <c r="DS550" s="17"/>
      <c r="DT550" s="17"/>
      <c r="DU550" s="17"/>
      <c r="DV550" s="17"/>
      <c r="DW550" s="17"/>
      <c r="DX550" s="17"/>
      <c r="DY550" s="17"/>
      <c r="DZ550" s="17"/>
      <c r="EA550" s="17"/>
      <c r="EB550" s="17"/>
      <c r="EC550" s="17"/>
      <c r="ED550" s="17"/>
      <c r="EE550" s="17"/>
      <c r="EF550" s="17"/>
      <c r="EG550" s="17"/>
      <c r="EH550" s="17"/>
      <c r="EI550" s="17"/>
      <c r="EJ550" s="17"/>
      <c r="EK550" s="17"/>
      <c r="EL550" s="17"/>
      <c r="EM550" s="17"/>
      <c r="EN550" s="17"/>
      <c r="EO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  <c r="DK551" s="17"/>
      <c r="DL551" s="17"/>
      <c r="DM551" s="17"/>
      <c r="DN551" s="17"/>
      <c r="DO551" s="17"/>
      <c r="DP551" s="17"/>
      <c r="DQ551" s="17"/>
      <c r="DR551" s="17"/>
      <c r="DS551" s="17"/>
      <c r="DT551" s="17"/>
      <c r="DU551" s="17"/>
      <c r="DV551" s="17"/>
      <c r="DW551" s="17"/>
      <c r="DX551" s="17"/>
      <c r="DY551" s="17"/>
      <c r="DZ551" s="17"/>
      <c r="EA551" s="17"/>
      <c r="EB551" s="17"/>
      <c r="EC551" s="17"/>
      <c r="ED551" s="17"/>
      <c r="EE551" s="17"/>
      <c r="EF551" s="17"/>
      <c r="EG551" s="17"/>
      <c r="EH551" s="17"/>
      <c r="EI551" s="17"/>
      <c r="EJ551" s="17"/>
      <c r="EK551" s="17"/>
      <c r="EL551" s="17"/>
      <c r="EM551" s="17"/>
      <c r="EN551" s="17"/>
      <c r="EO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  <c r="DK553" s="17"/>
      <c r="DL553" s="17"/>
      <c r="DM553" s="17"/>
      <c r="DN553" s="17"/>
      <c r="DO553" s="17"/>
      <c r="DP553" s="17"/>
      <c r="DQ553" s="17"/>
      <c r="DR553" s="17"/>
      <c r="DS553" s="17"/>
      <c r="DT553" s="17"/>
      <c r="DU553" s="17"/>
      <c r="DV553" s="17"/>
      <c r="DW553" s="17"/>
      <c r="DX553" s="17"/>
      <c r="DY553" s="17"/>
      <c r="DZ553" s="17"/>
      <c r="EA553" s="17"/>
      <c r="EB553" s="17"/>
      <c r="EC553" s="17"/>
      <c r="ED553" s="17"/>
      <c r="EE553" s="17"/>
      <c r="EF553" s="17"/>
      <c r="EG553" s="17"/>
      <c r="EH553" s="17"/>
      <c r="EI553" s="17"/>
      <c r="EJ553" s="17"/>
      <c r="EK553" s="17"/>
      <c r="EL553" s="17"/>
      <c r="EM553" s="17"/>
      <c r="EN553" s="17"/>
      <c r="EO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  <c r="EK554" s="17"/>
      <c r="EL554" s="17"/>
      <c r="EM554" s="17"/>
      <c r="EN554" s="17"/>
      <c r="EO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  <c r="DU555" s="17"/>
      <c r="DV555" s="17"/>
      <c r="DW555" s="17"/>
      <c r="DX555" s="17"/>
      <c r="DY555" s="17"/>
      <c r="DZ555" s="17"/>
      <c r="EA555" s="17"/>
      <c r="EB555" s="17"/>
      <c r="EC555" s="17"/>
      <c r="ED555" s="17"/>
      <c r="EE555" s="17"/>
      <c r="EF555" s="17"/>
      <c r="EG555" s="17"/>
      <c r="EH555" s="17"/>
      <c r="EI555" s="17"/>
      <c r="EJ555" s="17"/>
      <c r="EK555" s="17"/>
      <c r="EL555" s="17"/>
      <c r="EM555" s="17"/>
      <c r="EN555" s="17"/>
      <c r="EO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7"/>
      <c r="DN557" s="17"/>
      <c r="DO557" s="17"/>
      <c r="DP557" s="17"/>
      <c r="DQ557" s="17"/>
      <c r="DR557" s="17"/>
      <c r="DS557" s="17"/>
      <c r="DT557" s="17"/>
      <c r="DU557" s="17"/>
      <c r="DV557" s="17"/>
      <c r="DW557" s="17"/>
      <c r="DX557" s="17"/>
      <c r="DY557" s="17"/>
      <c r="DZ557" s="17"/>
      <c r="EA557" s="17"/>
      <c r="EB557" s="17"/>
      <c r="EC557" s="17"/>
      <c r="ED557" s="17"/>
      <c r="EE557" s="17"/>
      <c r="EF557" s="17"/>
      <c r="EG557" s="17"/>
      <c r="EH557" s="17"/>
      <c r="EI557" s="17"/>
      <c r="EJ557" s="17"/>
      <c r="EK557" s="17"/>
      <c r="EL557" s="17"/>
      <c r="EM557" s="17"/>
      <c r="EN557" s="17"/>
      <c r="EO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  <c r="DU558" s="17"/>
      <c r="DV558" s="17"/>
      <c r="DW558" s="17"/>
      <c r="DX558" s="17"/>
      <c r="DY558" s="17"/>
      <c r="DZ558" s="17"/>
      <c r="EA558" s="17"/>
      <c r="EB558" s="17"/>
      <c r="EC558" s="17"/>
      <c r="ED558" s="17"/>
      <c r="EE558" s="17"/>
      <c r="EF558" s="17"/>
      <c r="EG558" s="17"/>
      <c r="EH558" s="17"/>
      <c r="EI558" s="17"/>
      <c r="EJ558" s="17"/>
      <c r="EK558" s="17"/>
      <c r="EL558" s="17"/>
      <c r="EM558" s="17"/>
      <c r="EN558" s="17"/>
      <c r="EO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  <c r="DK560" s="17"/>
      <c r="DL560" s="17"/>
      <c r="DM560" s="17"/>
      <c r="DN560" s="17"/>
      <c r="DO560" s="17"/>
      <c r="DP560" s="17"/>
      <c r="DQ560" s="17"/>
      <c r="DR560" s="17"/>
      <c r="DS560" s="17"/>
      <c r="DT560" s="17"/>
      <c r="DU560" s="17"/>
      <c r="DV560" s="17"/>
      <c r="DW560" s="17"/>
      <c r="DX560" s="17"/>
      <c r="DY560" s="17"/>
      <c r="DZ560" s="17"/>
      <c r="EA560" s="17"/>
      <c r="EB560" s="17"/>
      <c r="EC560" s="17"/>
      <c r="ED560" s="17"/>
      <c r="EE560" s="17"/>
      <c r="EF560" s="17"/>
      <c r="EG560" s="17"/>
      <c r="EH560" s="17"/>
      <c r="EI560" s="17"/>
      <c r="EJ560" s="17"/>
      <c r="EK560" s="17"/>
      <c r="EL560" s="17"/>
      <c r="EM560" s="17"/>
      <c r="EN560" s="17"/>
      <c r="EO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  <c r="DU567" s="17"/>
      <c r="DV567" s="17"/>
      <c r="DW567" s="17"/>
      <c r="DX567" s="17"/>
      <c r="DY567" s="17"/>
      <c r="DZ567" s="17"/>
      <c r="EA567" s="17"/>
      <c r="EB567" s="17"/>
      <c r="EC567" s="17"/>
      <c r="ED567" s="17"/>
      <c r="EE567" s="17"/>
      <c r="EF567" s="17"/>
      <c r="EG567" s="17"/>
      <c r="EH567" s="17"/>
      <c r="EI567" s="17"/>
      <c r="EJ567" s="17"/>
      <c r="EK567" s="17"/>
      <c r="EL567" s="17"/>
      <c r="EM567" s="17"/>
      <c r="EN567" s="17"/>
      <c r="EO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  <c r="DU569" s="17"/>
      <c r="DV569" s="17"/>
      <c r="DW569" s="17"/>
      <c r="DX569" s="17"/>
      <c r="DY569" s="17"/>
      <c r="DZ569" s="17"/>
      <c r="EA569" s="17"/>
      <c r="EB569" s="17"/>
      <c r="EC569" s="17"/>
      <c r="ED569" s="17"/>
      <c r="EE569" s="17"/>
      <c r="EF569" s="17"/>
      <c r="EG569" s="17"/>
      <c r="EH569" s="17"/>
      <c r="EI569" s="17"/>
      <c r="EJ569" s="17"/>
      <c r="EK569" s="17"/>
      <c r="EL569" s="17"/>
      <c r="EM569" s="17"/>
      <c r="EN569" s="17"/>
      <c r="EO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  <c r="DK570" s="17"/>
      <c r="DL570" s="17"/>
      <c r="DM570" s="17"/>
      <c r="DN570" s="17"/>
      <c r="DO570" s="17"/>
      <c r="DP570" s="17"/>
      <c r="DQ570" s="17"/>
      <c r="DR570" s="17"/>
      <c r="DS570" s="17"/>
      <c r="DT570" s="17"/>
      <c r="DU570" s="17"/>
      <c r="DV570" s="17"/>
      <c r="DW570" s="17"/>
      <c r="DX570" s="17"/>
      <c r="DY570" s="17"/>
      <c r="DZ570" s="17"/>
      <c r="EA570" s="17"/>
      <c r="EB570" s="17"/>
      <c r="EC570" s="17"/>
      <c r="ED570" s="17"/>
      <c r="EE570" s="17"/>
      <c r="EF570" s="17"/>
      <c r="EG570" s="17"/>
      <c r="EH570" s="17"/>
      <c r="EI570" s="17"/>
      <c r="EJ570" s="17"/>
      <c r="EK570" s="17"/>
      <c r="EL570" s="17"/>
      <c r="EM570" s="17"/>
      <c r="EN570" s="17"/>
      <c r="EO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  <c r="DU571" s="17"/>
      <c r="DV571" s="17"/>
      <c r="DW571" s="17"/>
      <c r="DX571" s="17"/>
      <c r="DY571" s="17"/>
      <c r="DZ571" s="17"/>
      <c r="EA571" s="17"/>
      <c r="EB571" s="17"/>
      <c r="EC571" s="17"/>
      <c r="ED571" s="17"/>
      <c r="EE571" s="17"/>
      <c r="EF571" s="17"/>
      <c r="EG571" s="17"/>
      <c r="EH571" s="17"/>
      <c r="EI571" s="17"/>
      <c r="EJ571" s="17"/>
      <c r="EK571" s="17"/>
      <c r="EL571" s="17"/>
      <c r="EM571" s="17"/>
      <c r="EN571" s="17"/>
      <c r="EO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  <c r="DU572" s="17"/>
      <c r="DV572" s="17"/>
      <c r="DW572" s="17"/>
      <c r="DX572" s="17"/>
      <c r="DY572" s="17"/>
      <c r="DZ572" s="17"/>
      <c r="EA572" s="17"/>
      <c r="EB572" s="17"/>
      <c r="EC572" s="17"/>
      <c r="ED572" s="17"/>
      <c r="EE572" s="17"/>
      <c r="EF572" s="17"/>
      <c r="EG572" s="17"/>
      <c r="EH572" s="17"/>
      <c r="EI572" s="17"/>
      <c r="EJ572" s="17"/>
      <c r="EK572" s="17"/>
      <c r="EL572" s="17"/>
      <c r="EM572" s="17"/>
      <c r="EN572" s="17"/>
      <c r="EO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  <c r="EK577" s="17"/>
      <c r="EL577" s="17"/>
      <c r="EM577" s="17"/>
      <c r="EN577" s="17"/>
      <c r="EO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  <c r="EK578" s="17"/>
      <c r="EL578" s="17"/>
      <c r="EM578" s="17"/>
      <c r="EN578" s="17"/>
      <c r="EO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  <c r="DU579" s="17"/>
      <c r="DV579" s="17"/>
      <c r="DW579" s="17"/>
      <c r="DX579" s="17"/>
      <c r="DY579" s="17"/>
      <c r="DZ579" s="17"/>
      <c r="EA579" s="17"/>
      <c r="EB579" s="17"/>
      <c r="EC579" s="17"/>
      <c r="ED579" s="17"/>
      <c r="EE579" s="17"/>
      <c r="EF579" s="17"/>
      <c r="EG579" s="17"/>
      <c r="EH579" s="17"/>
      <c r="EI579" s="17"/>
      <c r="EJ579" s="17"/>
      <c r="EK579" s="17"/>
      <c r="EL579" s="17"/>
      <c r="EM579" s="17"/>
      <c r="EN579" s="17"/>
      <c r="EO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  <c r="EK580" s="17"/>
      <c r="EL580" s="17"/>
      <c r="EM580" s="17"/>
      <c r="EN580" s="17"/>
      <c r="EO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  <c r="EK581" s="17"/>
      <c r="EL581" s="17"/>
      <c r="EM581" s="17"/>
      <c r="EN581" s="17"/>
      <c r="EO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  <c r="EK582" s="17"/>
      <c r="EL582" s="17"/>
      <c r="EM582" s="17"/>
      <c r="EN582" s="17"/>
      <c r="EO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  <c r="EK584" s="17"/>
      <c r="EL584" s="17"/>
      <c r="EM584" s="17"/>
      <c r="EN584" s="17"/>
      <c r="EO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  <c r="EK585" s="17"/>
      <c r="EL585" s="17"/>
      <c r="EM585" s="17"/>
      <c r="EN585" s="17"/>
      <c r="EO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  <c r="EK586" s="17"/>
      <c r="EL586" s="17"/>
      <c r="EM586" s="17"/>
      <c r="EN586" s="17"/>
      <c r="EO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  <c r="DU588" s="17"/>
      <c r="DV588" s="17"/>
      <c r="DW588" s="17"/>
      <c r="DX588" s="17"/>
      <c r="DY588" s="17"/>
      <c r="DZ588" s="17"/>
      <c r="EA588" s="17"/>
      <c r="EB588" s="17"/>
      <c r="EC588" s="17"/>
      <c r="ED588" s="17"/>
      <c r="EE588" s="17"/>
      <c r="EF588" s="17"/>
      <c r="EG588" s="17"/>
      <c r="EH588" s="17"/>
      <c r="EI588" s="17"/>
      <c r="EJ588" s="17"/>
      <c r="EK588" s="17"/>
      <c r="EL588" s="17"/>
      <c r="EM588" s="17"/>
      <c r="EN588" s="17"/>
      <c r="EO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  <c r="EK589" s="17"/>
      <c r="EL589" s="17"/>
      <c r="EM589" s="17"/>
      <c r="EN589" s="17"/>
      <c r="EO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  <c r="DU591" s="17"/>
      <c r="DV591" s="17"/>
      <c r="DW591" s="17"/>
      <c r="DX591" s="17"/>
      <c r="DY591" s="17"/>
      <c r="DZ591" s="17"/>
      <c r="EA591" s="17"/>
      <c r="EB591" s="17"/>
      <c r="EC591" s="17"/>
      <c r="ED591" s="17"/>
      <c r="EE591" s="17"/>
      <c r="EF591" s="17"/>
      <c r="EG591" s="17"/>
      <c r="EH591" s="17"/>
      <c r="EI591" s="17"/>
      <c r="EJ591" s="17"/>
      <c r="EK591" s="17"/>
      <c r="EL591" s="17"/>
      <c r="EM591" s="17"/>
      <c r="EN591" s="17"/>
      <c r="EO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  <c r="DU592" s="17"/>
      <c r="DV592" s="17"/>
      <c r="DW592" s="17"/>
      <c r="DX592" s="17"/>
      <c r="DY592" s="17"/>
      <c r="DZ592" s="17"/>
      <c r="EA592" s="17"/>
      <c r="EB592" s="17"/>
      <c r="EC592" s="17"/>
      <c r="ED592" s="17"/>
      <c r="EE592" s="17"/>
      <c r="EF592" s="17"/>
      <c r="EG592" s="17"/>
      <c r="EH592" s="17"/>
      <c r="EI592" s="17"/>
      <c r="EJ592" s="17"/>
      <c r="EK592" s="17"/>
      <c r="EL592" s="17"/>
      <c r="EM592" s="17"/>
      <c r="EN592" s="17"/>
      <c r="EO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  <c r="DU593" s="17"/>
      <c r="DV593" s="17"/>
      <c r="DW593" s="17"/>
      <c r="DX593" s="17"/>
      <c r="DY593" s="17"/>
      <c r="DZ593" s="17"/>
      <c r="EA593" s="17"/>
      <c r="EB593" s="17"/>
      <c r="EC593" s="17"/>
      <c r="ED593" s="17"/>
      <c r="EE593" s="17"/>
      <c r="EF593" s="17"/>
      <c r="EG593" s="17"/>
      <c r="EH593" s="17"/>
      <c r="EI593" s="17"/>
      <c r="EJ593" s="17"/>
      <c r="EK593" s="17"/>
      <c r="EL593" s="17"/>
      <c r="EM593" s="17"/>
      <c r="EN593" s="17"/>
      <c r="EO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  <c r="EK594" s="17"/>
      <c r="EL594" s="17"/>
      <c r="EM594" s="17"/>
      <c r="EN594" s="17"/>
      <c r="EO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  <c r="EK595" s="17"/>
      <c r="EL595" s="17"/>
      <c r="EM595" s="17"/>
      <c r="EN595" s="17"/>
      <c r="EO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  <c r="EK596" s="17"/>
      <c r="EL596" s="17"/>
      <c r="EM596" s="17"/>
      <c r="EN596" s="17"/>
      <c r="EO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  <c r="EK597" s="17"/>
      <c r="EL597" s="17"/>
      <c r="EM597" s="17"/>
      <c r="EN597" s="17"/>
      <c r="EO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  <c r="DU598" s="17"/>
      <c r="DV598" s="17"/>
      <c r="DW598" s="17"/>
      <c r="DX598" s="17"/>
      <c r="DY598" s="17"/>
      <c r="DZ598" s="17"/>
      <c r="EA598" s="17"/>
      <c r="EB598" s="17"/>
      <c r="EC598" s="17"/>
      <c r="ED598" s="17"/>
      <c r="EE598" s="17"/>
      <c r="EF598" s="17"/>
      <c r="EG598" s="17"/>
      <c r="EH598" s="17"/>
      <c r="EI598" s="17"/>
      <c r="EJ598" s="17"/>
      <c r="EK598" s="17"/>
      <c r="EL598" s="17"/>
      <c r="EM598" s="17"/>
      <c r="EN598" s="17"/>
      <c r="EO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  <c r="EK599" s="17"/>
      <c r="EL599" s="17"/>
      <c r="EM599" s="17"/>
      <c r="EN599" s="17"/>
      <c r="EO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  <c r="EK600" s="17"/>
      <c r="EL600" s="17"/>
      <c r="EM600" s="17"/>
      <c r="EN600" s="17"/>
      <c r="EO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  <c r="EK601" s="17"/>
      <c r="EL601" s="17"/>
      <c r="EM601" s="17"/>
      <c r="EN601" s="17"/>
      <c r="EO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  <c r="EK602" s="17"/>
      <c r="EL602" s="17"/>
      <c r="EM602" s="17"/>
      <c r="EN602" s="17"/>
      <c r="EO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  <c r="EK603" s="17"/>
      <c r="EL603" s="17"/>
      <c r="EM603" s="17"/>
      <c r="EN603" s="17"/>
      <c r="EO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  <c r="EK605" s="17"/>
      <c r="EL605" s="17"/>
      <c r="EM605" s="17"/>
      <c r="EN605" s="17"/>
      <c r="EO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  <c r="DU606" s="17"/>
      <c r="DV606" s="17"/>
      <c r="DW606" s="17"/>
      <c r="DX606" s="17"/>
      <c r="DY606" s="17"/>
      <c r="DZ606" s="17"/>
      <c r="EA606" s="17"/>
      <c r="EB606" s="17"/>
      <c r="EC606" s="17"/>
      <c r="ED606" s="17"/>
      <c r="EE606" s="17"/>
      <c r="EF606" s="17"/>
      <c r="EG606" s="17"/>
      <c r="EH606" s="17"/>
      <c r="EI606" s="17"/>
      <c r="EJ606" s="17"/>
      <c r="EK606" s="17"/>
      <c r="EL606" s="17"/>
      <c r="EM606" s="17"/>
      <c r="EN606" s="17"/>
      <c r="EO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  <c r="DU608" s="17"/>
      <c r="DV608" s="17"/>
      <c r="DW608" s="17"/>
      <c r="DX608" s="17"/>
      <c r="DY608" s="17"/>
      <c r="DZ608" s="17"/>
      <c r="EA608" s="17"/>
      <c r="EB608" s="17"/>
      <c r="EC608" s="17"/>
      <c r="ED608" s="17"/>
      <c r="EE608" s="17"/>
      <c r="EF608" s="17"/>
      <c r="EG608" s="17"/>
      <c r="EH608" s="17"/>
      <c r="EI608" s="17"/>
      <c r="EJ608" s="17"/>
      <c r="EK608" s="17"/>
      <c r="EL608" s="17"/>
      <c r="EM608" s="17"/>
      <c r="EN608" s="17"/>
      <c r="EO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  <c r="DU609" s="17"/>
      <c r="DV609" s="17"/>
      <c r="DW609" s="17"/>
      <c r="DX609" s="17"/>
      <c r="DY609" s="17"/>
      <c r="DZ609" s="17"/>
      <c r="EA609" s="17"/>
      <c r="EB609" s="17"/>
      <c r="EC609" s="17"/>
      <c r="ED609" s="17"/>
      <c r="EE609" s="17"/>
      <c r="EF609" s="17"/>
      <c r="EG609" s="17"/>
      <c r="EH609" s="17"/>
      <c r="EI609" s="17"/>
      <c r="EJ609" s="17"/>
      <c r="EK609" s="17"/>
      <c r="EL609" s="17"/>
      <c r="EM609" s="17"/>
      <c r="EN609" s="17"/>
      <c r="EO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  <c r="EK610" s="17"/>
      <c r="EL610" s="17"/>
      <c r="EM610" s="17"/>
      <c r="EN610" s="17"/>
      <c r="EO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  <c r="EK612" s="17"/>
      <c r="EL612" s="17"/>
      <c r="EM612" s="17"/>
      <c r="EN612" s="17"/>
      <c r="EO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7"/>
      <c r="DN613" s="17"/>
      <c r="DO613" s="17"/>
      <c r="DP613" s="17"/>
      <c r="DQ613" s="17"/>
      <c r="DR613" s="17"/>
      <c r="DS613" s="17"/>
      <c r="DT613" s="17"/>
      <c r="DU613" s="17"/>
      <c r="DV613" s="17"/>
      <c r="DW613" s="17"/>
      <c r="DX613" s="17"/>
      <c r="DY613" s="17"/>
      <c r="DZ613" s="17"/>
      <c r="EA613" s="17"/>
      <c r="EB613" s="17"/>
      <c r="EC613" s="17"/>
      <c r="ED613" s="17"/>
      <c r="EE613" s="17"/>
      <c r="EF613" s="17"/>
      <c r="EG613" s="17"/>
      <c r="EH613" s="17"/>
      <c r="EI613" s="17"/>
      <c r="EJ613" s="17"/>
      <c r="EK613" s="17"/>
      <c r="EL613" s="17"/>
      <c r="EM613" s="17"/>
      <c r="EN613" s="17"/>
      <c r="EO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  <c r="EK614" s="17"/>
      <c r="EL614" s="17"/>
      <c r="EM614" s="17"/>
      <c r="EN614" s="17"/>
      <c r="EO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  <c r="EK615" s="17"/>
      <c r="EL615" s="17"/>
      <c r="EM615" s="17"/>
      <c r="EN615" s="17"/>
      <c r="EO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  <c r="EK616" s="17"/>
      <c r="EL616" s="17"/>
      <c r="EM616" s="17"/>
      <c r="EN616" s="17"/>
      <c r="EO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  <c r="DU618" s="17"/>
      <c r="DV618" s="17"/>
      <c r="DW618" s="17"/>
      <c r="DX618" s="17"/>
      <c r="DY618" s="17"/>
      <c r="DZ618" s="17"/>
      <c r="EA618" s="17"/>
      <c r="EB618" s="17"/>
      <c r="EC618" s="17"/>
      <c r="ED618" s="17"/>
      <c r="EE618" s="17"/>
      <c r="EF618" s="17"/>
      <c r="EG618" s="17"/>
      <c r="EH618" s="17"/>
      <c r="EI618" s="17"/>
      <c r="EJ618" s="17"/>
      <c r="EK618" s="17"/>
      <c r="EL618" s="17"/>
      <c r="EM618" s="17"/>
      <c r="EN618" s="17"/>
      <c r="EO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  <c r="DU619" s="17"/>
      <c r="DV619" s="17"/>
      <c r="DW619" s="17"/>
      <c r="DX619" s="17"/>
      <c r="DY619" s="17"/>
      <c r="DZ619" s="17"/>
      <c r="EA619" s="17"/>
      <c r="EB619" s="17"/>
      <c r="EC619" s="17"/>
      <c r="ED619" s="17"/>
      <c r="EE619" s="17"/>
      <c r="EF619" s="17"/>
      <c r="EG619" s="17"/>
      <c r="EH619" s="17"/>
      <c r="EI619" s="17"/>
      <c r="EJ619" s="17"/>
      <c r="EK619" s="17"/>
      <c r="EL619" s="17"/>
      <c r="EM619" s="17"/>
      <c r="EN619" s="17"/>
      <c r="EO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  <c r="DU620" s="17"/>
      <c r="DV620" s="17"/>
      <c r="DW620" s="17"/>
      <c r="DX620" s="17"/>
      <c r="DY620" s="17"/>
      <c r="DZ620" s="17"/>
      <c r="EA620" s="17"/>
      <c r="EB620" s="17"/>
      <c r="EC620" s="17"/>
      <c r="ED620" s="17"/>
      <c r="EE620" s="17"/>
      <c r="EF620" s="17"/>
      <c r="EG620" s="17"/>
      <c r="EH620" s="17"/>
      <c r="EI620" s="17"/>
      <c r="EJ620" s="17"/>
      <c r="EK620" s="17"/>
      <c r="EL620" s="17"/>
      <c r="EM620" s="17"/>
      <c r="EN620" s="17"/>
      <c r="EO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  <c r="EK621" s="17"/>
      <c r="EL621" s="17"/>
      <c r="EM621" s="17"/>
      <c r="EN621" s="17"/>
      <c r="EO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  <c r="EK622" s="17"/>
      <c r="EL622" s="17"/>
      <c r="EM622" s="17"/>
      <c r="EN622" s="17"/>
      <c r="EO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  <c r="DU623" s="17"/>
      <c r="DV623" s="17"/>
      <c r="DW623" s="17"/>
      <c r="DX623" s="17"/>
      <c r="DY623" s="17"/>
      <c r="DZ623" s="17"/>
      <c r="EA623" s="17"/>
      <c r="EB623" s="17"/>
      <c r="EC623" s="17"/>
      <c r="ED623" s="17"/>
      <c r="EE623" s="17"/>
      <c r="EF623" s="17"/>
      <c r="EG623" s="17"/>
      <c r="EH623" s="17"/>
      <c r="EI623" s="17"/>
      <c r="EJ623" s="17"/>
      <c r="EK623" s="17"/>
      <c r="EL623" s="17"/>
      <c r="EM623" s="17"/>
      <c r="EN623" s="17"/>
      <c r="EO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  <c r="DU624" s="17"/>
      <c r="DV624" s="17"/>
      <c r="DW624" s="17"/>
      <c r="DX624" s="17"/>
      <c r="DY624" s="17"/>
      <c r="DZ624" s="17"/>
      <c r="EA624" s="17"/>
      <c r="EB624" s="17"/>
      <c r="EC624" s="17"/>
      <c r="ED624" s="17"/>
      <c r="EE624" s="17"/>
      <c r="EF624" s="17"/>
      <c r="EG624" s="17"/>
      <c r="EH624" s="17"/>
      <c r="EI624" s="17"/>
      <c r="EJ624" s="17"/>
      <c r="EK624" s="17"/>
      <c r="EL624" s="17"/>
      <c r="EM624" s="17"/>
      <c r="EN624" s="17"/>
      <c r="EO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  <c r="DU626" s="17"/>
      <c r="DV626" s="17"/>
      <c r="DW626" s="17"/>
      <c r="DX626" s="17"/>
      <c r="DY626" s="17"/>
      <c r="DZ626" s="17"/>
      <c r="EA626" s="17"/>
      <c r="EB626" s="17"/>
      <c r="EC626" s="17"/>
      <c r="ED626" s="17"/>
      <c r="EE626" s="17"/>
      <c r="EF626" s="17"/>
      <c r="EG626" s="17"/>
      <c r="EH626" s="17"/>
      <c r="EI626" s="17"/>
      <c r="EJ626" s="17"/>
      <c r="EK626" s="17"/>
      <c r="EL626" s="17"/>
      <c r="EM626" s="17"/>
      <c r="EN626" s="17"/>
      <c r="EO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  <c r="EK627" s="17"/>
      <c r="EL627" s="17"/>
      <c r="EM627" s="17"/>
      <c r="EN627" s="17"/>
      <c r="EO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  <c r="EK630" s="17"/>
      <c r="EL630" s="17"/>
      <c r="EM630" s="17"/>
      <c r="EN630" s="17"/>
      <c r="EO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  <c r="DU635" s="17"/>
      <c r="DV635" s="17"/>
      <c r="DW635" s="17"/>
      <c r="DX635" s="17"/>
      <c r="DY635" s="17"/>
      <c r="DZ635" s="17"/>
      <c r="EA635" s="17"/>
      <c r="EB635" s="17"/>
      <c r="EC635" s="17"/>
      <c r="ED635" s="17"/>
      <c r="EE635" s="17"/>
      <c r="EF635" s="17"/>
      <c r="EG635" s="17"/>
      <c r="EH635" s="17"/>
      <c r="EI635" s="17"/>
      <c r="EJ635" s="17"/>
      <c r="EK635" s="17"/>
      <c r="EL635" s="17"/>
      <c r="EM635" s="17"/>
      <c r="EN635" s="17"/>
      <c r="EO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  <c r="DU636" s="17"/>
      <c r="DV636" s="17"/>
      <c r="DW636" s="17"/>
      <c r="DX636" s="17"/>
      <c r="DY636" s="17"/>
      <c r="DZ636" s="17"/>
      <c r="EA636" s="17"/>
      <c r="EB636" s="17"/>
      <c r="EC636" s="17"/>
      <c r="ED636" s="17"/>
      <c r="EE636" s="17"/>
      <c r="EF636" s="17"/>
      <c r="EG636" s="17"/>
      <c r="EH636" s="17"/>
      <c r="EI636" s="17"/>
      <c r="EJ636" s="17"/>
      <c r="EK636" s="17"/>
      <c r="EL636" s="17"/>
      <c r="EM636" s="17"/>
      <c r="EN636" s="17"/>
      <c r="EO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  <c r="DU637" s="17"/>
      <c r="DV637" s="17"/>
      <c r="DW637" s="17"/>
      <c r="DX637" s="17"/>
      <c r="DY637" s="17"/>
      <c r="DZ637" s="17"/>
      <c r="EA637" s="17"/>
      <c r="EB637" s="17"/>
      <c r="EC637" s="17"/>
      <c r="ED637" s="17"/>
      <c r="EE637" s="17"/>
      <c r="EF637" s="17"/>
      <c r="EG637" s="17"/>
      <c r="EH637" s="17"/>
      <c r="EI637" s="17"/>
      <c r="EJ637" s="17"/>
      <c r="EK637" s="17"/>
      <c r="EL637" s="17"/>
      <c r="EM637" s="17"/>
      <c r="EN637" s="17"/>
      <c r="EO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  <c r="DU640" s="17"/>
      <c r="DV640" s="17"/>
      <c r="DW640" s="17"/>
      <c r="DX640" s="17"/>
      <c r="DY640" s="17"/>
      <c r="DZ640" s="17"/>
      <c r="EA640" s="17"/>
      <c r="EB640" s="17"/>
      <c r="EC640" s="17"/>
      <c r="ED640" s="17"/>
      <c r="EE640" s="17"/>
      <c r="EF640" s="17"/>
      <c r="EG640" s="17"/>
      <c r="EH640" s="17"/>
      <c r="EI640" s="17"/>
      <c r="EJ640" s="17"/>
      <c r="EK640" s="17"/>
      <c r="EL640" s="17"/>
      <c r="EM640" s="17"/>
      <c r="EN640" s="17"/>
      <c r="EO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  <c r="DU652" s="17"/>
      <c r="DV652" s="17"/>
      <c r="DW652" s="17"/>
      <c r="DX652" s="17"/>
      <c r="DY652" s="17"/>
      <c r="DZ652" s="17"/>
      <c r="EA652" s="17"/>
      <c r="EB652" s="17"/>
      <c r="EC652" s="17"/>
      <c r="ED652" s="17"/>
      <c r="EE652" s="17"/>
      <c r="EF652" s="17"/>
      <c r="EG652" s="17"/>
      <c r="EH652" s="17"/>
      <c r="EI652" s="17"/>
      <c r="EJ652" s="17"/>
      <c r="EK652" s="17"/>
      <c r="EL652" s="17"/>
      <c r="EM652" s="17"/>
      <c r="EN652" s="17"/>
      <c r="EO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  <c r="EK656" s="17"/>
      <c r="EL656" s="17"/>
      <c r="EM656" s="17"/>
      <c r="EN656" s="17"/>
      <c r="EO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  <c r="EK657" s="17"/>
      <c r="EL657" s="17"/>
      <c r="EM657" s="17"/>
      <c r="EN657" s="17"/>
      <c r="EO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  <c r="EK658" s="17"/>
      <c r="EL658" s="17"/>
      <c r="EM658" s="17"/>
      <c r="EN658" s="17"/>
      <c r="EO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  <c r="EK659" s="17"/>
      <c r="EL659" s="17"/>
      <c r="EM659" s="17"/>
      <c r="EN659" s="17"/>
      <c r="EO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  <c r="EK661" s="17"/>
      <c r="EL661" s="17"/>
      <c r="EM661" s="17"/>
      <c r="EN661" s="17"/>
      <c r="EO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  <c r="EK662" s="17"/>
      <c r="EL662" s="17"/>
      <c r="EM662" s="17"/>
      <c r="EN662" s="17"/>
      <c r="EO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  <c r="EK663" s="17"/>
      <c r="EL663" s="17"/>
      <c r="EM663" s="17"/>
      <c r="EN663" s="17"/>
      <c r="EO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  <c r="EK665" s="17"/>
      <c r="EL665" s="17"/>
      <c r="EM665" s="17"/>
      <c r="EN665" s="17"/>
      <c r="EO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  <c r="EK668" s="17"/>
      <c r="EL668" s="17"/>
      <c r="EM668" s="17"/>
      <c r="EN668" s="17"/>
      <c r="EO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  <c r="EK671" s="17"/>
      <c r="EL671" s="17"/>
      <c r="EM671" s="17"/>
      <c r="EN671" s="17"/>
      <c r="EO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  <c r="EK674" s="17"/>
      <c r="EL674" s="17"/>
      <c r="EM674" s="17"/>
      <c r="EN674" s="17"/>
      <c r="EO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  <c r="EK677" s="17"/>
      <c r="EL677" s="17"/>
      <c r="EM677" s="17"/>
      <c r="EN677" s="17"/>
      <c r="EO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  <c r="EK681" s="17"/>
      <c r="EL681" s="17"/>
      <c r="EM681" s="17"/>
      <c r="EN681" s="17"/>
      <c r="EO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  <c r="EK682" s="17"/>
      <c r="EL682" s="17"/>
      <c r="EM682" s="17"/>
      <c r="EN682" s="17"/>
      <c r="EO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  <c r="EK683" s="17"/>
      <c r="EL683" s="17"/>
      <c r="EM683" s="17"/>
      <c r="EN683" s="17"/>
      <c r="EO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  <c r="EK701" s="17"/>
      <c r="EL701" s="17"/>
      <c r="EM701" s="17"/>
      <c r="EN701" s="17"/>
      <c r="EO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  <c r="DK702" s="17"/>
      <c r="DL702" s="17"/>
      <c r="DM702" s="17"/>
      <c r="DN702" s="17"/>
      <c r="DO702" s="17"/>
      <c r="DP702" s="17"/>
      <c r="DQ702" s="17"/>
      <c r="DR702" s="17"/>
      <c r="DS702" s="17"/>
      <c r="DT702" s="17"/>
      <c r="DU702" s="17"/>
      <c r="DV702" s="17"/>
      <c r="DW702" s="17"/>
      <c r="DX702" s="17"/>
      <c r="DY702" s="17"/>
      <c r="DZ702" s="17"/>
      <c r="EA702" s="17"/>
      <c r="EB702" s="17"/>
      <c r="EC702" s="17"/>
      <c r="ED702" s="17"/>
      <c r="EE702" s="17"/>
      <c r="EF702" s="17"/>
      <c r="EG702" s="17"/>
      <c r="EH702" s="17"/>
      <c r="EI702" s="17"/>
      <c r="EJ702" s="17"/>
      <c r="EK702" s="17"/>
      <c r="EL702" s="17"/>
      <c r="EM702" s="17"/>
      <c r="EN702" s="17"/>
      <c r="EO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  <c r="EK703" s="17"/>
      <c r="EL703" s="17"/>
      <c r="EM703" s="17"/>
      <c r="EN703" s="17"/>
      <c r="EO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  <c r="EK704" s="17"/>
      <c r="EL704" s="17"/>
      <c r="EM704" s="17"/>
      <c r="EN704" s="17"/>
      <c r="EO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  <c r="EK705" s="17"/>
      <c r="EL705" s="17"/>
      <c r="EM705" s="17"/>
      <c r="EN705" s="17"/>
      <c r="EO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  <c r="EK711" s="17"/>
      <c r="EL711" s="17"/>
      <c r="EM711" s="17"/>
      <c r="EN711" s="17"/>
      <c r="EO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  <c r="EK712" s="17"/>
      <c r="EL712" s="17"/>
      <c r="EM712" s="17"/>
      <c r="EN712" s="17"/>
      <c r="EO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  <c r="EK713" s="17"/>
      <c r="EL713" s="17"/>
      <c r="EM713" s="17"/>
      <c r="EN713" s="17"/>
      <c r="EO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  <c r="EK714" s="17"/>
      <c r="EL714" s="17"/>
      <c r="EM714" s="17"/>
      <c r="EN714" s="17"/>
      <c r="EO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  <c r="EK721" s="17"/>
      <c r="EL721" s="17"/>
      <c r="EM721" s="17"/>
      <c r="EN721" s="17"/>
      <c r="EO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  <c r="EK722" s="17"/>
      <c r="EL722" s="17"/>
      <c r="EM722" s="17"/>
      <c r="EN722" s="17"/>
      <c r="EO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  <c r="EK723" s="17"/>
      <c r="EL723" s="17"/>
      <c r="EM723" s="17"/>
      <c r="EN723" s="17"/>
      <c r="EO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  <c r="EK724" s="17"/>
      <c r="EL724" s="17"/>
      <c r="EM724" s="17"/>
      <c r="EN724" s="17"/>
      <c r="EO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  <c r="EK725" s="17"/>
      <c r="EL725" s="17"/>
      <c r="EM725" s="17"/>
      <c r="EN725" s="17"/>
      <c r="EO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  <c r="EK726" s="17"/>
      <c r="EL726" s="17"/>
      <c r="EM726" s="17"/>
      <c r="EN726" s="17"/>
      <c r="EO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  <c r="EK727" s="17"/>
      <c r="EL727" s="17"/>
      <c r="EM727" s="17"/>
      <c r="EN727" s="17"/>
      <c r="EO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  <c r="EK728" s="17"/>
      <c r="EL728" s="17"/>
      <c r="EM728" s="17"/>
      <c r="EN728" s="17"/>
      <c r="EO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  <c r="DU729" s="17"/>
      <c r="DV729" s="17"/>
      <c r="DW729" s="17"/>
      <c r="DX729" s="17"/>
      <c r="DY729" s="17"/>
      <c r="DZ729" s="17"/>
      <c r="EA729" s="17"/>
      <c r="EB729" s="17"/>
      <c r="EC729" s="17"/>
      <c r="ED729" s="17"/>
      <c r="EE729" s="17"/>
      <c r="EF729" s="17"/>
      <c r="EG729" s="17"/>
      <c r="EH729" s="17"/>
      <c r="EI729" s="17"/>
      <c r="EJ729" s="17"/>
      <c r="EK729" s="17"/>
      <c r="EL729" s="17"/>
      <c r="EM729" s="17"/>
      <c r="EN729" s="17"/>
      <c r="EO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  <c r="EK730" s="17"/>
      <c r="EL730" s="17"/>
      <c r="EM730" s="17"/>
      <c r="EN730" s="17"/>
      <c r="EO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  <c r="DK731" s="17"/>
      <c r="DL731" s="17"/>
      <c r="DM731" s="17"/>
      <c r="DN731" s="17"/>
      <c r="DO731" s="17"/>
      <c r="DP731" s="17"/>
      <c r="DQ731" s="17"/>
      <c r="DR731" s="17"/>
      <c r="DS731" s="17"/>
      <c r="DT731" s="17"/>
      <c r="DU731" s="17"/>
      <c r="DV731" s="17"/>
      <c r="DW731" s="17"/>
      <c r="DX731" s="17"/>
      <c r="DY731" s="17"/>
      <c r="DZ731" s="17"/>
      <c r="EA731" s="17"/>
      <c r="EB731" s="17"/>
      <c r="EC731" s="17"/>
      <c r="ED731" s="17"/>
      <c r="EE731" s="17"/>
      <c r="EF731" s="17"/>
      <c r="EG731" s="17"/>
      <c r="EH731" s="17"/>
      <c r="EI731" s="17"/>
      <c r="EJ731" s="17"/>
      <c r="EK731" s="17"/>
      <c r="EL731" s="17"/>
      <c r="EM731" s="17"/>
      <c r="EN731" s="17"/>
      <c r="EO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  <c r="DU732" s="17"/>
      <c r="DV732" s="17"/>
      <c r="DW732" s="17"/>
      <c r="DX732" s="17"/>
      <c r="DY732" s="17"/>
      <c r="DZ732" s="17"/>
      <c r="EA732" s="17"/>
      <c r="EB732" s="17"/>
      <c r="EC732" s="17"/>
      <c r="ED732" s="17"/>
      <c r="EE732" s="17"/>
      <c r="EF732" s="17"/>
      <c r="EG732" s="17"/>
      <c r="EH732" s="17"/>
      <c r="EI732" s="17"/>
      <c r="EJ732" s="17"/>
      <c r="EK732" s="17"/>
      <c r="EL732" s="17"/>
      <c r="EM732" s="17"/>
      <c r="EN732" s="17"/>
      <c r="EO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  <c r="DU733" s="17"/>
      <c r="DV733" s="17"/>
      <c r="DW733" s="17"/>
      <c r="DX733" s="17"/>
      <c r="DY733" s="17"/>
      <c r="DZ733" s="17"/>
      <c r="EA733" s="17"/>
      <c r="EB733" s="17"/>
      <c r="EC733" s="17"/>
      <c r="ED733" s="17"/>
      <c r="EE733" s="17"/>
      <c r="EF733" s="17"/>
      <c r="EG733" s="17"/>
      <c r="EH733" s="17"/>
      <c r="EI733" s="17"/>
      <c r="EJ733" s="17"/>
      <c r="EK733" s="17"/>
      <c r="EL733" s="17"/>
      <c r="EM733" s="17"/>
      <c r="EN733" s="17"/>
      <c r="EO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  <c r="DU734" s="17"/>
      <c r="DV734" s="17"/>
      <c r="DW734" s="17"/>
      <c r="DX734" s="17"/>
      <c r="DY734" s="17"/>
      <c r="DZ734" s="17"/>
      <c r="EA734" s="17"/>
      <c r="EB734" s="17"/>
      <c r="EC734" s="17"/>
      <c r="ED734" s="17"/>
      <c r="EE734" s="17"/>
      <c r="EF734" s="17"/>
      <c r="EG734" s="17"/>
      <c r="EH734" s="17"/>
      <c r="EI734" s="17"/>
      <c r="EJ734" s="17"/>
      <c r="EK734" s="17"/>
      <c r="EL734" s="17"/>
      <c r="EM734" s="17"/>
      <c r="EN734" s="17"/>
      <c r="EO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  <c r="DU735" s="17"/>
      <c r="DV735" s="17"/>
      <c r="DW735" s="17"/>
      <c r="DX735" s="17"/>
      <c r="DY735" s="17"/>
      <c r="DZ735" s="17"/>
      <c r="EA735" s="17"/>
      <c r="EB735" s="17"/>
      <c r="EC735" s="17"/>
      <c r="ED735" s="17"/>
      <c r="EE735" s="17"/>
      <c r="EF735" s="17"/>
      <c r="EG735" s="17"/>
      <c r="EH735" s="17"/>
      <c r="EI735" s="17"/>
      <c r="EJ735" s="17"/>
      <c r="EK735" s="17"/>
      <c r="EL735" s="17"/>
      <c r="EM735" s="17"/>
      <c r="EN735" s="17"/>
      <c r="EO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  <c r="DK736" s="17"/>
      <c r="DL736" s="17"/>
      <c r="DM736" s="17"/>
      <c r="DN736" s="17"/>
      <c r="DO736" s="17"/>
      <c r="DP736" s="17"/>
      <c r="DQ736" s="17"/>
      <c r="DR736" s="17"/>
      <c r="DS736" s="17"/>
      <c r="DT736" s="17"/>
      <c r="DU736" s="17"/>
      <c r="DV736" s="17"/>
      <c r="DW736" s="17"/>
      <c r="DX736" s="17"/>
      <c r="DY736" s="17"/>
      <c r="DZ736" s="17"/>
      <c r="EA736" s="17"/>
      <c r="EB736" s="17"/>
      <c r="EC736" s="17"/>
      <c r="ED736" s="17"/>
      <c r="EE736" s="17"/>
      <c r="EF736" s="17"/>
      <c r="EG736" s="17"/>
      <c r="EH736" s="17"/>
      <c r="EI736" s="17"/>
      <c r="EJ736" s="17"/>
      <c r="EK736" s="17"/>
      <c r="EL736" s="17"/>
      <c r="EM736" s="17"/>
      <c r="EN736" s="17"/>
      <c r="EO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  <c r="DK737" s="17"/>
      <c r="DL737" s="17"/>
      <c r="DM737" s="17"/>
      <c r="DN737" s="17"/>
      <c r="DO737" s="17"/>
      <c r="DP737" s="17"/>
      <c r="DQ737" s="17"/>
      <c r="DR737" s="17"/>
      <c r="DS737" s="17"/>
      <c r="DT737" s="17"/>
      <c r="DU737" s="17"/>
      <c r="DV737" s="17"/>
      <c r="DW737" s="17"/>
      <c r="DX737" s="17"/>
      <c r="DY737" s="17"/>
      <c r="DZ737" s="17"/>
      <c r="EA737" s="17"/>
      <c r="EB737" s="17"/>
      <c r="EC737" s="17"/>
      <c r="ED737" s="17"/>
      <c r="EE737" s="17"/>
      <c r="EF737" s="17"/>
      <c r="EG737" s="17"/>
      <c r="EH737" s="17"/>
      <c r="EI737" s="17"/>
      <c r="EJ737" s="17"/>
      <c r="EK737" s="17"/>
      <c r="EL737" s="17"/>
      <c r="EM737" s="17"/>
      <c r="EN737" s="17"/>
      <c r="EO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  <c r="DK738" s="17"/>
      <c r="DL738" s="17"/>
      <c r="DM738" s="17"/>
      <c r="DN738" s="17"/>
      <c r="DO738" s="17"/>
      <c r="DP738" s="17"/>
      <c r="DQ738" s="17"/>
      <c r="DR738" s="17"/>
      <c r="DS738" s="17"/>
      <c r="DT738" s="17"/>
      <c r="DU738" s="17"/>
      <c r="DV738" s="17"/>
      <c r="DW738" s="17"/>
      <c r="DX738" s="17"/>
      <c r="DY738" s="17"/>
      <c r="DZ738" s="17"/>
      <c r="EA738" s="17"/>
      <c r="EB738" s="17"/>
      <c r="EC738" s="17"/>
      <c r="ED738" s="17"/>
      <c r="EE738" s="17"/>
      <c r="EF738" s="17"/>
      <c r="EG738" s="17"/>
      <c r="EH738" s="17"/>
      <c r="EI738" s="17"/>
      <c r="EJ738" s="17"/>
      <c r="EK738" s="17"/>
      <c r="EL738" s="17"/>
      <c r="EM738" s="17"/>
      <c r="EN738" s="17"/>
      <c r="EO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7"/>
      <c r="DN739" s="17"/>
      <c r="DO739" s="17"/>
      <c r="DP739" s="17"/>
      <c r="DQ739" s="17"/>
      <c r="DR739" s="17"/>
      <c r="DS739" s="17"/>
      <c r="DT739" s="17"/>
      <c r="DU739" s="17"/>
      <c r="DV739" s="17"/>
      <c r="DW739" s="17"/>
      <c r="DX739" s="17"/>
      <c r="DY739" s="17"/>
      <c r="DZ739" s="17"/>
      <c r="EA739" s="17"/>
      <c r="EB739" s="17"/>
      <c r="EC739" s="17"/>
      <c r="ED739" s="17"/>
      <c r="EE739" s="17"/>
      <c r="EF739" s="17"/>
      <c r="EG739" s="17"/>
      <c r="EH739" s="17"/>
      <c r="EI739" s="17"/>
      <c r="EJ739" s="17"/>
      <c r="EK739" s="17"/>
      <c r="EL739" s="17"/>
      <c r="EM739" s="17"/>
      <c r="EN739" s="17"/>
      <c r="EO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  <c r="DK741" s="17"/>
      <c r="DL741" s="17"/>
      <c r="DM741" s="17"/>
      <c r="DN741" s="17"/>
      <c r="DO741" s="17"/>
      <c r="DP741" s="17"/>
      <c r="DQ741" s="17"/>
      <c r="DR741" s="17"/>
      <c r="DS741" s="17"/>
      <c r="DT741" s="17"/>
      <c r="DU741" s="17"/>
      <c r="DV741" s="17"/>
      <c r="DW741" s="17"/>
      <c r="DX741" s="17"/>
      <c r="DY741" s="17"/>
      <c r="DZ741" s="17"/>
      <c r="EA741" s="17"/>
      <c r="EB741" s="17"/>
      <c r="EC741" s="17"/>
      <c r="ED741" s="17"/>
      <c r="EE741" s="17"/>
      <c r="EF741" s="17"/>
      <c r="EG741" s="17"/>
      <c r="EH741" s="17"/>
      <c r="EI741" s="17"/>
      <c r="EJ741" s="17"/>
      <c r="EK741" s="17"/>
      <c r="EL741" s="17"/>
      <c r="EM741" s="17"/>
      <c r="EN741" s="17"/>
      <c r="EO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  <c r="DK745" s="17"/>
      <c r="DL745" s="17"/>
      <c r="DM745" s="17"/>
      <c r="DN745" s="17"/>
      <c r="DO745" s="17"/>
      <c r="DP745" s="17"/>
      <c r="DQ745" s="17"/>
      <c r="DR745" s="17"/>
      <c r="DS745" s="17"/>
      <c r="DT745" s="17"/>
      <c r="DU745" s="17"/>
      <c r="DV745" s="17"/>
      <c r="DW745" s="17"/>
      <c r="DX745" s="17"/>
      <c r="DY745" s="17"/>
      <c r="DZ745" s="17"/>
      <c r="EA745" s="17"/>
      <c r="EB745" s="17"/>
      <c r="EC745" s="17"/>
      <c r="ED745" s="17"/>
      <c r="EE745" s="17"/>
      <c r="EF745" s="17"/>
      <c r="EG745" s="17"/>
      <c r="EH745" s="17"/>
      <c r="EI745" s="17"/>
      <c r="EJ745" s="17"/>
      <c r="EK745" s="17"/>
      <c r="EL745" s="17"/>
      <c r="EM745" s="17"/>
      <c r="EN745" s="17"/>
      <c r="EO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  <c r="EK749" s="17"/>
      <c r="EL749" s="17"/>
      <c r="EM749" s="17"/>
      <c r="EN749" s="17"/>
      <c r="EO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  <c r="DK750" s="17"/>
      <c r="DL750" s="17"/>
      <c r="DM750" s="17"/>
      <c r="DN750" s="17"/>
      <c r="DO750" s="17"/>
      <c r="DP750" s="17"/>
      <c r="DQ750" s="17"/>
      <c r="DR750" s="17"/>
      <c r="DS750" s="17"/>
      <c r="DT750" s="17"/>
      <c r="DU750" s="17"/>
      <c r="DV750" s="17"/>
      <c r="DW750" s="17"/>
      <c r="DX750" s="17"/>
      <c r="DY750" s="17"/>
      <c r="DZ750" s="17"/>
      <c r="EA750" s="17"/>
      <c r="EB750" s="17"/>
      <c r="EC750" s="17"/>
      <c r="ED750" s="17"/>
      <c r="EE750" s="17"/>
      <c r="EF750" s="17"/>
      <c r="EG750" s="17"/>
      <c r="EH750" s="17"/>
      <c r="EI750" s="17"/>
      <c r="EJ750" s="17"/>
      <c r="EK750" s="17"/>
      <c r="EL750" s="17"/>
      <c r="EM750" s="17"/>
      <c r="EN750" s="17"/>
      <c r="EO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  <c r="DK751" s="17"/>
      <c r="DL751" s="17"/>
      <c r="DM751" s="17"/>
      <c r="DN751" s="17"/>
      <c r="DO751" s="17"/>
      <c r="DP751" s="17"/>
      <c r="DQ751" s="17"/>
      <c r="DR751" s="17"/>
      <c r="DS751" s="17"/>
      <c r="DT751" s="17"/>
      <c r="DU751" s="17"/>
      <c r="DV751" s="17"/>
      <c r="DW751" s="17"/>
      <c r="DX751" s="17"/>
      <c r="DY751" s="17"/>
      <c r="DZ751" s="17"/>
      <c r="EA751" s="17"/>
      <c r="EB751" s="17"/>
      <c r="EC751" s="17"/>
      <c r="ED751" s="17"/>
      <c r="EE751" s="17"/>
      <c r="EF751" s="17"/>
      <c r="EG751" s="17"/>
      <c r="EH751" s="17"/>
      <c r="EI751" s="17"/>
      <c r="EJ751" s="17"/>
      <c r="EK751" s="17"/>
      <c r="EL751" s="17"/>
      <c r="EM751" s="17"/>
      <c r="EN751" s="17"/>
      <c r="EO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  <c r="DK752" s="17"/>
      <c r="DL752" s="17"/>
      <c r="DM752" s="17"/>
      <c r="DN752" s="17"/>
      <c r="DO752" s="17"/>
      <c r="DP752" s="17"/>
      <c r="DQ752" s="17"/>
      <c r="DR752" s="17"/>
      <c r="DS752" s="17"/>
      <c r="DT752" s="17"/>
      <c r="DU752" s="17"/>
      <c r="DV752" s="17"/>
      <c r="DW752" s="17"/>
      <c r="DX752" s="17"/>
      <c r="DY752" s="17"/>
      <c r="DZ752" s="17"/>
      <c r="EA752" s="17"/>
      <c r="EB752" s="17"/>
      <c r="EC752" s="17"/>
      <c r="ED752" s="17"/>
      <c r="EE752" s="17"/>
      <c r="EF752" s="17"/>
      <c r="EG752" s="17"/>
      <c r="EH752" s="17"/>
      <c r="EI752" s="17"/>
      <c r="EJ752" s="17"/>
      <c r="EK752" s="17"/>
      <c r="EL752" s="17"/>
      <c r="EM752" s="17"/>
      <c r="EN752" s="17"/>
      <c r="EO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  <c r="DU753" s="17"/>
      <c r="DV753" s="17"/>
      <c r="DW753" s="17"/>
      <c r="DX753" s="17"/>
      <c r="DY753" s="17"/>
      <c r="DZ753" s="17"/>
      <c r="EA753" s="17"/>
      <c r="EB753" s="17"/>
      <c r="EC753" s="17"/>
      <c r="ED753" s="17"/>
      <c r="EE753" s="17"/>
      <c r="EF753" s="17"/>
      <c r="EG753" s="17"/>
      <c r="EH753" s="17"/>
      <c r="EI753" s="17"/>
      <c r="EJ753" s="17"/>
      <c r="EK753" s="17"/>
      <c r="EL753" s="17"/>
      <c r="EM753" s="17"/>
      <c r="EN753" s="17"/>
      <c r="EO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  <c r="DU754" s="17"/>
      <c r="DV754" s="17"/>
      <c r="DW754" s="17"/>
      <c r="DX754" s="17"/>
      <c r="DY754" s="17"/>
      <c r="DZ754" s="17"/>
      <c r="EA754" s="17"/>
      <c r="EB754" s="17"/>
      <c r="EC754" s="17"/>
      <c r="ED754" s="17"/>
      <c r="EE754" s="17"/>
      <c r="EF754" s="17"/>
      <c r="EG754" s="17"/>
      <c r="EH754" s="17"/>
      <c r="EI754" s="17"/>
      <c r="EJ754" s="17"/>
      <c r="EK754" s="17"/>
      <c r="EL754" s="17"/>
      <c r="EM754" s="17"/>
      <c r="EN754" s="17"/>
      <c r="EO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  <c r="DK755" s="17"/>
      <c r="DL755" s="17"/>
      <c r="DM755" s="17"/>
      <c r="DN755" s="17"/>
      <c r="DO755" s="17"/>
      <c r="DP755" s="17"/>
      <c r="DQ755" s="17"/>
      <c r="DR755" s="17"/>
      <c r="DS755" s="17"/>
      <c r="DT755" s="17"/>
      <c r="DU755" s="17"/>
      <c r="DV755" s="17"/>
      <c r="DW755" s="17"/>
      <c r="DX755" s="17"/>
      <c r="DY755" s="17"/>
      <c r="DZ755" s="17"/>
      <c r="EA755" s="17"/>
      <c r="EB755" s="17"/>
      <c r="EC755" s="17"/>
      <c r="ED755" s="17"/>
      <c r="EE755" s="17"/>
      <c r="EF755" s="17"/>
      <c r="EG755" s="17"/>
      <c r="EH755" s="17"/>
      <c r="EI755" s="17"/>
      <c r="EJ755" s="17"/>
      <c r="EK755" s="17"/>
      <c r="EL755" s="17"/>
      <c r="EM755" s="17"/>
      <c r="EN755" s="17"/>
      <c r="EO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  <c r="DK756" s="17"/>
      <c r="DL756" s="17"/>
      <c r="DM756" s="17"/>
      <c r="DN756" s="17"/>
      <c r="DO756" s="17"/>
      <c r="DP756" s="17"/>
      <c r="DQ756" s="17"/>
      <c r="DR756" s="17"/>
      <c r="DS756" s="17"/>
      <c r="DT756" s="17"/>
      <c r="DU756" s="17"/>
      <c r="DV756" s="17"/>
      <c r="DW756" s="17"/>
      <c r="DX756" s="17"/>
      <c r="DY756" s="17"/>
      <c r="DZ756" s="17"/>
      <c r="EA756" s="17"/>
      <c r="EB756" s="17"/>
      <c r="EC756" s="17"/>
      <c r="ED756" s="17"/>
      <c r="EE756" s="17"/>
      <c r="EF756" s="17"/>
      <c r="EG756" s="17"/>
      <c r="EH756" s="17"/>
      <c r="EI756" s="17"/>
      <c r="EJ756" s="17"/>
      <c r="EK756" s="17"/>
      <c r="EL756" s="17"/>
      <c r="EM756" s="17"/>
      <c r="EN756" s="17"/>
      <c r="EO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  <c r="DK757" s="17"/>
      <c r="DL757" s="17"/>
      <c r="DM757" s="17"/>
      <c r="DN757" s="17"/>
      <c r="DO757" s="17"/>
      <c r="DP757" s="17"/>
      <c r="DQ757" s="17"/>
      <c r="DR757" s="17"/>
      <c r="DS757" s="17"/>
      <c r="DT757" s="17"/>
      <c r="DU757" s="17"/>
      <c r="DV757" s="17"/>
      <c r="DW757" s="17"/>
      <c r="DX757" s="17"/>
      <c r="DY757" s="17"/>
      <c r="DZ757" s="17"/>
      <c r="EA757" s="17"/>
      <c r="EB757" s="17"/>
      <c r="EC757" s="17"/>
      <c r="ED757" s="17"/>
      <c r="EE757" s="17"/>
      <c r="EF757" s="17"/>
      <c r="EG757" s="17"/>
      <c r="EH757" s="17"/>
      <c r="EI757" s="17"/>
      <c r="EJ757" s="17"/>
      <c r="EK757" s="17"/>
      <c r="EL757" s="17"/>
      <c r="EM757" s="17"/>
      <c r="EN757" s="17"/>
      <c r="EO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  <c r="DK758" s="17"/>
      <c r="DL758" s="17"/>
      <c r="DM758" s="17"/>
      <c r="DN758" s="17"/>
      <c r="DO758" s="17"/>
      <c r="DP758" s="17"/>
      <c r="DQ758" s="17"/>
      <c r="DR758" s="17"/>
      <c r="DS758" s="17"/>
      <c r="DT758" s="17"/>
      <c r="DU758" s="17"/>
      <c r="DV758" s="17"/>
      <c r="DW758" s="17"/>
      <c r="DX758" s="17"/>
      <c r="DY758" s="17"/>
      <c r="DZ758" s="17"/>
      <c r="EA758" s="17"/>
      <c r="EB758" s="17"/>
      <c r="EC758" s="17"/>
      <c r="ED758" s="17"/>
      <c r="EE758" s="17"/>
      <c r="EF758" s="17"/>
      <c r="EG758" s="17"/>
      <c r="EH758" s="17"/>
      <c r="EI758" s="17"/>
      <c r="EJ758" s="17"/>
      <c r="EK758" s="17"/>
      <c r="EL758" s="17"/>
      <c r="EM758" s="17"/>
      <c r="EN758" s="17"/>
      <c r="EO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  <c r="EK759" s="17"/>
      <c r="EL759" s="17"/>
      <c r="EM759" s="17"/>
      <c r="EN759" s="17"/>
      <c r="EO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  <c r="DK760" s="17"/>
      <c r="DL760" s="17"/>
      <c r="DM760" s="17"/>
      <c r="DN760" s="17"/>
      <c r="DO760" s="17"/>
      <c r="DP760" s="17"/>
      <c r="DQ760" s="17"/>
      <c r="DR760" s="17"/>
      <c r="DS760" s="17"/>
      <c r="DT760" s="17"/>
      <c r="DU760" s="17"/>
      <c r="DV760" s="17"/>
      <c r="DW760" s="17"/>
      <c r="DX760" s="17"/>
      <c r="DY760" s="17"/>
      <c r="DZ760" s="17"/>
      <c r="EA760" s="17"/>
      <c r="EB760" s="17"/>
      <c r="EC760" s="17"/>
      <c r="ED760" s="17"/>
      <c r="EE760" s="17"/>
      <c r="EF760" s="17"/>
      <c r="EG760" s="17"/>
      <c r="EH760" s="17"/>
      <c r="EI760" s="17"/>
      <c r="EJ760" s="17"/>
      <c r="EK760" s="17"/>
      <c r="EL760" s="17"/>
      <c r="EM760" s="17"/>
      <c r="EN760" s="17"/>
      <c r="EO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  <c r="EK762" s="17"/>
      <c r="EL762" s="17"/>
      <c r="EM762" s="17"/>
      <c r="EN762" s="17"/>
      <c r="EO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  <c r="DU763" s="17"/>
      <c r="DV763" s="17"/>
      <c r="DW763" s="17"/>
      <c r="DX763" s="17"/>
      <c r="DY763" s="17"/>
      <c r="DZ763" s="17"/>
      <c r="EA763" s="17"/>
      <c r="EB763" s="17"/>
      <c r="EC763" s="17"/>
      <c r="ED763" s="17"/>
      <c r="EE763" s="17"/>
      <c r="EF763" s="17"/>
      <c r="EG763" s="17"/>
      <c r="EH763" s="17"/>
      <c r="EI763" s="17"/>
      <c r="EJ763" s="17"/>
      <c r="EK763" s="17"/>
      <c r="EL763" s="17"/>
      <c r="EM763" s="17"/>
      <c r="EN763" s="17"/>
      <c r="EO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  <c r="EK764" s="17"/>
      <c r="EL764" s="17"/>
      <c r="EM764" s="17"/>
      <c r="EN764" s="17"/>
      <c r="EO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  <c r="DU765" s="17"/>
      <c r="DV765" s="17"/>
      <c r="DW765" s="17"/>
      <c r="DX765" s="17"/>
      <c r="DY765" s="17"/>
      <c r="DZ765" s="17"/>
      <c r="EA765" s="17"/>
      <c r="EB765" s="17"/>
      <c r="EC765" s="17"/>
      <c r="ED765" s="17"/>
      <c r="EE765" s="17"/>
      <c r="EF765" s="17"/>
      <c r="EG765" s="17"/>
      <c r="EH765" s="17"/>
      <c r="EI765" s="17"/>
      <c r="EJ765" s="17"/>
      <c r="EK765" s="17"/>
      <c r="EL765" s="17"/>
      <c r="EM765" s="17"/>
      <c r="EN765" s="17"/>
      <c r="EO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  <c r="EK766" s="17"/>
      <c r="EL766" s="17"/>
      <c r="EM766" s="17"/>
      <c r="EN766" s="17"/>
      <c r="EO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  <c r="DU767" s="17"/>
      <c r="DV767" s="17"/>
      <c r="DW767" s="17"/>
      <c r="DX767" s="17"/>
      <c r="DY767" s="17"/>
      <c r="DZ767" s="17"/>
      <c r="EA767" s="17"/>
      <c r="EB767" s="17"/>
      <c r="EC767" s="17"/>
      <c r="ED767" s="17"/>
      <c r="EE767" s="17"/>
      <c r="EF767" s="17"/>
      <c r="EG767" s="17"/>
      <c r="EH767" s="17"/>
      <c r="EI767" s="17"/>
      <c r="EJ767" s="17"/>
      <c r="EK767" s="17"/>
      <c r="EL767" s="17"/>
      <c r="EM767" s="17"/>
      <c r="EN767" s="17"/>
      <c r="EO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  <c r="DU768" s="17"/>
      <c r="DV768" s="17"/>
      <c r="DW768" s="17"/>
      <c r="DX768" s="17"/>
      <c r="DY768" s="17"/>
      <c r="DZ768" s="17"/>
      <c r="EA768" s="17"/>
      <c r="EB768" s="17"/>
      <c r="EC768" s="17"/>
      <c r="ED768" s="17"/>
      <c r="EE768" s="17"/>
      <c r="EF768" s="17"/>
      <c r="EG768" s="17"/>
      <c r="EH768" s="17"/>
      <c r="EI768" s="17"/>
      <c r="EJ768" s="17"/>
      <c r="EK768" s="17"/>
      <c r="EL768" s="17"/>
      <c r="EM768" s="17"/>
      <c r="EN768" s="17"/>
      <c r="EO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  <c r="DU769" s="17"/>
      <c r="DV769" s="17"/>
      <c r="DW769" s="17"/>
      <c r="DX769" s="17"/>
      <c r="DY769" s="17"/>
      <c r="DZ769" s="17"/>
      <c r="EA769" s="17"/>
      <c r="EB769" s="17"/>
      <c r="EC769" s="17"/>
      <c r="ED769" s="17"/>
      <c r="EE769" s="17"/>
      <c r="EF769" s="17"/>
      <c r="EG769" s="17"/>
      <c r="EH769" s="17"/>
      <c r="EI769" s="17"/>
      <c r="EJ769" s="17"/>
      <c r="EK769" s="17"/>
      <c r="EL769" s="17"/>
      <c r="EM769" s="17"/>
      <c r="EN769" s="17"/>
      <c r="EO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  <c r="DU771" s="17"/>
      <c r="DV771" s="17"/>
      <c r="DW771" s="17"/>
      <c r="DX771" s="17"/>
      <c r="DY771" s="17"/>
      <c r="DZ771" s="17"/>
      <c r="EA771" s="17"/>
      <c r="EB771" s="17"/>
      <c r="EC771" s="17"/>
      <c r="ED771" s="17"/>
      <c r="EE771" s="17"/>
      <c r="EF771" s="17"/>
      <c r="EG771" s="17"/>
      <c r="EH771" s="17"/>
      <c r="EI771" s="17"/>
      <c r="EJ771" s="17"/>
      <c r="EK771" s="17"/>
      <c r="EL771" s="17"/>
      <c r="EM771" s="17"/>
      <c r="EN771" s="17"/>
      <c r="EO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  <c r="DU772" s="17"/>
      <c r="DV772" s="17"/>
      <c r="DW772" s="17"/>
      <c r="DX772" s="17"/>
      <c r="DY772" s="17"/>
      <c r="DZ772" s="17"/>
      <c r="EA772" s="17"/>
      <c r="EB772" s="17"/>
      <c r="EC772" s="17"/>
      <c r="ED772" s="17"/>
      <c r="EE772" s="17"/>
      <c r="EF772" s="17"/>
      <c r="EG772" s="17"/>
      <c r="EH772" s="17"/>
      <c r="EI772" s="17"/>
      <c r="EJ772" s="17"/>
      <c r="EK772" s="17"/>
      <c r="EL772" s="17"/>
      <c r="EM772" s="17"/>
      <c r="EN772" s="17"/>
      <c r="EO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  <c r="EK773" s="17"/>
      <c r="EL773" s="17"/>
      <c r="EM773" s="17"/>
      <c r="EN773" s="17"/>
      <c r="EO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  <c r="DK774" s="17"/>
      <c r="DL774" s="17"/>
      <c r="DM774" s="17"/>
      <c r="DN774" s="17"/>
      <c r="DO774" s="17"/>
      <c r="DP774" s="17"/>
      <c r="DQ774" s="17"/>
      <c r="DR774" s="17"/>
      <c r="DS774" s="17"/>
      <c r="DT774" s="17"/>
      <c r="DU774" s="17"/>
      <c r="DV774" s="17"/>
      <c r="DW774" s="17"/>
      <c r="DX774" s="17"/>
      <c r="DY774" s="17"/>
      <c r="DZ774" s="17"/>
      <c r="EA774" s="17"/>
      <c r="EB774" s="17"/>
      <c r="EC774" s="17"/>
      <c r="ED774" s="17"/>
      <c r="EE774" s="17"/>
      <c r="EF774" s="17"/>
      <c r="EG774" s="17"/>
      <c r="EH774" s="17"/>
      <c r="EI774" s="17"/>
      <c r="EJ774" s="17"/>
      <c r="EK774" s="17"/>
      <c r="EL774" s="17"/>
      <c r="EM774" s="17"/>
      <c r="EN774" s="17"/>
      <c r="EO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  <c r="DK775" s="17"/>
      <c r="DL775" s="17"/>
      <c r="DM775" s="17"/>
      <c r="DN775" s="17"/>
      <c r="DO775" s="17"/>
      <c r="DP775" s="17"/>
      <c r="DQ775" s="17"/>
      <c r="DR775" s="17"/>
      <c r="DS775" s="17"/>
      <c r="DT775" s="17"/>
      <c r="DU775" s="17"/>
      <c r="DV775" s="17"/>
      <c r="DW775" s="17"/>
      <c r="DX775" s="17"/>
      <c r="DY775" s="17"/>
      <c r="DZ775" s="17"/>
      <c r="EA775" s="17"/>
      <c r="EB775" s="17"/>
      <c r="EC775" s="17"/>
      <c r="ED775" s="17"/>
      <c r="EE775" s="17"/>
      <c r="EF775" s="17"/>
      <c r="EG775" s="17"/>
      <c r="EH775" s="17"/>
      <c r="EI775" s="17"/>
      <c r="EJ775" s="17"/>
      <c r="EK775" s="17"/>
      <c r="EL775" s="17"/>
      <c r="EM775" s="17"/>
      <c r="EN775" s="17"/>
      <c r="EO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  <c r="DK776" s="17"/>
      <c r="DL776" s="17"/>
      <c r="DM776" s="17"/>
      <c r="DN776" s="17"/>
      <c r="DO776" s="17"/>
      <c r="DP776" s="17"/>
      <c r="DQ776" s="17"/>
      <c r="DR776" s="17"/>
      <c r="DS776" s="17"/>
      <c r="DT776" s="17"/>
      <c r="DU776" s="17"/>
      <c r="DV776" s="17"/>
      <c r="DW776" s="17"/>
      <c r="DX776" s="17"/>
      <c r="DY776" s="17"/>
      <c r="DZ776" s="17"/>
      <c r="EA776" s="17"/>
      <c r="EB776" s="17"/>
      <c r="EC776" s="17"/>
      <c r="ED776" s="17"/>
      <c r="EE776" s="17"/>
      <c r="EF776" s="17"/>
      <c r="EG776" s="17"/>
      <c r="EH776" s="17"/>
      <c r="EI776" s="17"/>
      <c r="EJ776" s="17"/>
      <c r="EK776" s="17"/>
      <c r="EL776" s="17"/>
      <c r="EM776" s="17"/>
      <c r="EN776" s="17"/>
      <c r="EO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  <c r="DK777" s="17"/>
      <c r="DL777" s="17"/>
      <c r="DM777" s="17"/>
      <c r="DN777" s="17"/>
      <c r="DO777" s="17"/>
      <c r="DP777" s="17"/>
      <c r="DQ777" s="17"/>
      <c r="DR777" s="17"/>
      <c r="DS777" s="17"/>
      <c r="DT777" s="17"/>
      <c r="DU777" s="17"/>
      <c r="DV777" s="17"/>
      <c r="DW777" s="17"/>
      <c r="DX777" s="17"/>
      <c r="DY777" s="17"/>
      <c r="DZ777" s="17"/>
      <c r="EA777" s="17"/>
      <c r="EB777" s="17"/>
      <c r="EC777" s="17"/>
      <c r="ED777" s="17"/>
      <c r="EE777" s="17"/>
      <c r="EF777" s="17"/>
      <c r="EG777" s="17"/>
      <c r="EH777" s="17"/>
      <c r="EI777" s="17"/>
      <c r="EJ777" s="17"/>
      <c r="EK777" s="17"/>
      <c r="EL777" s="17"/>
      <c r="EM777" s="17"/>
      <c r="EN777" s="17"/>
      <c r="EO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  <c r="DK778" s="17"/>
      <c r="DL778" s="17"/>
      <c r="DM778" s="17"/>
      <c r="DN778" s="17"/>
      <c r="DO778" s="17"/>
      <c r="DP778" s="17"/>
      <c r="DQ778" s="17"/>
      <c r="DR778" s="17"/>
      <c r="DS778" s="17"/>
      <c r="DT778" s="17"/>
      <c r="DU778" s="17"/>
      <c r="DV778" s="17"/>
      <c r="DW778" s="17"/>
      <c r="DX778" s="17"/>
      <c r="DY778" s="17"/>
      <c r="DZ778" s="17"/>
      <c r="EA778" s="17"/>
      <c r="EB778" s="17"/>
      <c r="EC778" s="17"/>
      <c r="ED778" s="17"/>
      <c r="EE778" s="17"/>
      <c r="EF778" s="17"/>
      <c r="EG778" s="17"/>
      <c r="EH778" s="17"/>
      <c r="EI778" s="17"/>
      <c r="EJ778" s="17"/>
      <c r="EK778" s="17"/>
      <c r="EL778" s="17"/>
      <c r="EM778" s="17"/>
      <c r="EN778" s="17"/>
      <c r="EO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  <c r="DU779" s="17"/>
      <c r="DV779" s="17"/>
      <c r="DW779" s="17"/>
      <c r="DX779" s="17"/>
      <c r="DY779" s="17"/>
      <c r="DZ779" s="17"/>
      <c r="EA779" s="17"/>
      <c r="EB779" s="17"/>
      <c r="EC779" s="17"/>
      <c r="ED779" s="17"/>
      <c r="EE779" s="17"/>
      <c r="EF779" s="17"/>
      <c r="EG779" s="17"/>
      <c r="EH779" s="17"/>
      <c r="EI779" s="17"/>
      <c r="EJ779" s="17"/>
      <c r="EK779" s="17"/>
      <c r="EL779" s="17"/>
      <c r="EM779" s="17"/>
      <c r="EN779" s="17"/>
      <c r="EO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  <c r="DK780" s="17"/>
      <c r="DL780" s="17"/>
      <c r="DM780" s="17"/>
      <c r="DN780" s="17"/>
      <c r="DO780" s="17"/>
      <c r="DP780" s="17"/>
      <c r="DQ780" s="17"/>
      <c r="DR780" s="17"/>
      <c r="DS780" s="17"/>
      <c r="DT780" s="17"/>
      <c r="DU780" s="17"/>
      <c r="DV780" s="17"/>
      <c r="DW780" s="17"/>
      <c r="DX780" s="17"/>
      <c r="DY780" s="17"/>
      <c r="DZ780" s="17"/>
      <c r="EA780" s="17"/>
      <c r="EB780" s="17"/>
      <c r="EC780" s="17"/>
      <c r="ED780" s="17"/>
      <c r="EE780" s="17"/>
      <c r="EF780" s="17"/>
      <c r="EG780" s="17"/>
      <c r="EH780" s="17"/>
      <c r="EI780" s="17"/>
      <c r="EJ780" s="17"/>
      <c r="EK780" s="17"/>
      <c r="EL780" s="17"/>
      <c r="EM780" s="17"/>
      <c r="EN780" s="17"/>
      <c r="EO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7"/>
      <c r="DN781" s="17"/>
      <c r="DO781" s="17"/>
      <c r="DP781" s="17"/>
      <c r="DQ781" s="17"/>
      <c r="DR781" s="17"/>
      <c r="DS781" s="17"/>
      <c r="DT781" s="17"/>
      <c r="DU781" s="17"/>
      <c r="DV781" s="17"/>
      <c r="DW781" s="17"/>
      <c r="DX781" s="17"/>
      <c r="DY781" s="17"/>
      <c r="DZ781" s="17"/>
      <c r="EA781" s="17"/>
      <c r="EB781" s="17"/>
      <c r="EC781" s="17"/>
      <c r="ED781" s="17"/>
      <c r="EE781" s="17"/>
      <c r="EF781" s="17"/>
      <c r="EG781" s="17"/>
      <c r="EH781" s="17"/>
      <c r="EI781" s="17"/>
      <c r="EJ781" s="17"/>
      <c r="EK781" s="17"/>
      <c r="EL781" s="17"/>
      <c r="EM781" s="17"/>
      <c r="EN781" s="17"/>
      <c r="EO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  <c r="DK782" s="17"/>
      <c r="DL782" s="17"/>
      <c r="DM782" s="17"/>
      <c r="DN782" s="17"/>
      <c r="DO782" s="17"/>
      <c r="DP782" s="17"/>
      <c r="DQ782" s="17"/>
      <c r="DR782" s="17"/>
      <c r="DS782" s="17"/>
      <c r="DT782" s="17"/>
      <c r="DU782" s="17"/>
      <c r="DV782" s="17"/>
      <c r="DW782" s="17"/>
      <c r="DX782" s="17"/>
      <c r="DY782" s="17"/>
      <c r="DZ782" s="17"/>
      <c r="EA782" s="17"/>
      <c r="EB782" s="17"/>
      <c r="EC782" s="17"/>
      <c r="ED782" s="17"/>
      <c r="EE782" s="17"/>
      <c r="EF782" s="17"/>
      <c r="EG782" s="17"/>
      <c r="EH782" s="17"/>
      <c r="EI782" s="17"/>
      <c r="EJ782" s="17"/>
      <c r="EK782" s="17"/>
      <c r="EL782" s="17"/>
      <c r="EM782" s="17"/>
      <c r="EN782" s="17"/>
      <c r="EO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  <c r="DK783" s="17"/>
      <c r="DL783" s="17"/>
      <c r="DM783" s="17"/>
      <c r="DN783" s="17"/>
      <c r="DO783" s="17"/>
      <c r="DP783" s="17"/>
      <c r="DQ783" s="17"/>
      <c r="DR783" s="17"/>
      <c r="DS783" s="17"/>
      <c r="DT783" s="17"/>
      <c r="DU783" s="17"/>
      <c r="DV783" s="17"/>
      <c r="DW783" s="17"/>
      <c r="DX783" s="17"/>
      <c r="DY783" s="17"/>
      <c r="DZ783" s="17"/>
      <c r="EA783" s="17"/>
      <c r="EB783" s="17"/>
      <c r="EC783" s="17"/>
      <c r="ED783" s="17"/>
      <c r="EE783" s="17"/>
      <c r="EF783" s="17"/>
      <c r="EG783" s="17"/>
      <c r="EH783" s="17"/>
      <c r="EI783" s="17"/>
      <c r="EJ783" s="17"/>
      <c r="EK783" s="17"/>
      <c r="EL783" s="17"/>
      <c r="EM783" s="17"/>
      <c r="EN783" s="17"/>
      <c r="EO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  <c r="DK784" s="17"/>
      <c r="DL784" s="17"/>
      <c r="DM784" s="17"/>
      <c r="DN784" s="17"/>
      <c r="DO784" s="17"/>
      <c r="DP784" s="17"/>
      <c r="DQ784" s="17"/>
      <c r="DR784" s="17"/>
      <c r="DS784" s="17"/>
      <c r="DT784" s="17"/>
      <c r="DU784" s="17"/>
      <c r="DV784" s="17"/>
      <c r="DW784" s="17"/>
      <c r="DX784" s="17"/>
      <c r="DY784" s="17"/>
      <c r="DZ784" s="17"/>
      <c r="EA784" s="17"/>
      <c r="EB784" s="17"/>
      <c r="EC784" s="17"/>
      <c r="ED784" s="17"/>
      <c r="EE784" s="17"/>
      <c r="EF784" s="17"/>
      <c r="EG784" s="17"/>
      <c r="EH784" s="17"/>
      <c r="EI784" s="17"/>
      <c r="EJ784" s="17"/>
      <c r="EK784" s="17"/>
      <c r="EL784" s="17"/>
      <c r="EM784" s="17"/>
      <c r="EN784" s="17"/>
      <c r="EO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  <c r="DK785" s="17"/>
      <c r="DL785" s="17"/>
      <c r="DM785" s="17"/>
      <c r="DN785" s="17"/>
      <c r="DO785" s="17"/>
      <c r="DP785" s="17"/>
      <c r="DQ785" s="17"/>
      <c r="DR785" s="17"/>
      <c r="DS785" s="17"/>
      <c r="DT785" s="17"/>
      <c r="DU785" s="17"/>
      <c r="DV785" s="17"/>
      <c r="DW785" s="17"/>
      <c r="DX785" s="17"/>
      <c r="DY785" s="17"/>
      <c r="DZ785" s="17"/>
      <c r="EA785" s="17"/>
      <c r="EB785" s="17"/>
      <c r="EC785" s="17"/>
      <c r="ED785" s="17"/>
      <c r="EE785" s="17"/>
      <c r="EF785" s="17"/>
      <c r="EG785" s="17"/>
      <c r="EH785" s="17"/>
      <c r="EI785" s="17"/>
      <c r="EJ785" s="17"/>
      <c r="EK785" s="17"/>
      <c r="EL785" s="17"/>
      <c r="EM785" s="17"/>
      <c r="EN785" s="17"/>
      <c r="EO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  <c r="DK786" s="17"/>
      <c r="DL786" s="17"/>
      <c r="DM786" s="17"/>
      <c r="DN786" s="17"/>
      <c r="DO786" s="17"/>
      <c r="DP786" s="17"/>
      <c r="DQ786" s="17"/>
      <c r="DR786" s="17"/>
      <c r="DS786" s="17"/>
      <c r="DT786" s="17"/>
      <c r="DU786" s="17"/>
      <c r="DV786" s="17"/>
      <c r="DW786" s="17"/>
      <c r="DX786" s="17"/>
      <c r="DY786" s="17"/>
      <c r="DZ786" s="17"/>
      <c r="EA786" s="17"/>
      <c r="EB786" s="17"/>
      <c r="EC786" s="17"/>
      <c r="ED786" s="17"/>
      <c r="EE786" s="17"/>
      <c r="EF786" s="17"/>
      <c r="EG786" s="17"/>
      <c r="EH786" s="17"/>
      <c r="EI786" s="17"/>
      <c r="EJ786" s="17"/>
      <c r="EK786" s="17"/>
      <c r="EL786" s="17"/>
      <c r="EM786" s="17"/>
      <c r="EN786" s="17"/>
      <c r="EO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  <c r="DK787" s="17"/>
      <c r="DL787" s="17"/>
      <c r="DM787" s="17"/>
      <c r="DN787" s="17"/>
      <c r="DO787" s="17"/>
      <c r="DP787" s="17"/>
      <c r="DQ787" s="17"/>
      <c r="DR787" s="17"/>
      <c r="DS787" s="17"/>
      <c r="DT787" s="17"/>
      <c r="DU787" s="17"/>
      <c r="DV787" s="17"/>
      <c r="DW787" s="17"/>
      <c r="DX787" s="17"/>
      <c r="DY787" s="17"/>
      <c r="DZ787" s="17"/>
      <c r="EA787" s="17"/>
      <c r="EB787" s="17"/>
      <c r="EC787" s="17"/>
      <c r="ED787" s="17"/>
      <c r="EE787" s="17"/>
      <c r="EF787" s="17"/>
      <c r="EG787" s="17"/>
      <c r="EH787" s="17"/>
      <c r="EI787" s="17"/>
      <c r="EJ787" s="17"/>
      <c r="EK787" s="17"/>
      <c r="EL787" s="17"/>
      <c r="EM787" s="17"/>
      <c r="EN787" s="17"/>
      <c r="EO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  <c r="DK788" s="17"/>
      <c r="DL788" s="17"/>
      <c r="DM788" s="17"/>
      <c r="DN788" s="17"/>
      <c r="DO788" s="17"/>
      <c r="DP788" s="17"/>
      <c r="DQ788" s="17"/>
      <c r="DR788" s="17"/>
      <c r="DS788" s="17"/>
      <c r="DT788" s="17"/>
      <c r="DU788" s="17"/>
      <c r="DV788" s="17"/>
      <c r="DW788" s="17"/>
      <c r="DX788" s="17"/>
      <c r="DY788" s="17"/>
      <c r="DZ788" s="17"/>
      <c r="EA788" s="17"/>
      <c r="EB788" s="17"/>
      <c r="EC788" s="17"/>
      <c r="ED788" s="17"/>
      <c r="EE788" s="17"/>
      <c r="EF788" s="17"/>
      <c r="EG788" s="17"/>
      <c r="EH788" s="17"/>
      <c r="EI788" s="17"/>
      <c r="EJ788" s="17"/>
      <c r="EK788" s="17"/>
      <c r="EL788" s="17"/>
      <c r="EM788" s="17"/>
      <c r="EN788" s="17"/>
      <c r="EO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  <c r="DK789" s="17"/>
      <c r="DL789" s="17"/>
      <c r="DM789" s="17"/>
      <c r="DN789" s="17"/>
      <c r="DO789" s="17"/>
      <c r="DP789" s="17"/>
      <c r="DQ789" s="17"/>
      <c r="DR789" s="17"/>
      <c r="DS789" s="17"/>
      <c r="DT789" s="17"/>
      <c r="DU789" s="17"/>
      <c r="DV789" s="17"/>
      <c r="DW789" s="17"/>
      <c r="DX789" s="17"/>
      <c r="DY789" s="17"/>
      <c r="DZ789" s="17"/>
      <c r="EA789" s="17"/>
      <c r="EB789" s="17"/>
      <c r="EC789" s="17"/>
      <c r="ED789" s="17"/>
      <c r="EE789" s="17"/>
      <c r="EF789" s="17"/>
      <c r="EG789" s="17"/>
      <c r="EH789" s="17"/>
      <c r="EI789" s="17"/>
      <c r="EJ789" s="17"/>
      <c r="EK789" s="17"/>
      <c r="EL789" s="17"/>
      <c r="EM789" s="17"/>
      <c r="EN789" s="17"/>
      <c r="EO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  <c r="DU790" s="17"/>
      <c r="DV790" s="17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17"/>
      <c r="EH790" s="17"/>
      <c r="EI790" s="17"/>
      <c r="EJ790" s="17"/>
      <c r="EK790" s="17"/>
      <c r="EL790" s="17"/>
      <c r="EM790" s="17"/>
      <c r="EN790" s="17"/>
      <c r="EO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  <c r="DK791" s="17"/>
      <c r="DL791" s="17"/>
      <c r="DM791" s="17"/>
      <c r="DN791" s="17"/>
      <c r="DO791" s="17"/>
      <c r="DP791" s="17"/>
      <c r="DQ791" s="17"/>
      <c r="DR791" s="17"/>
      <c r="DS791" s="17"/>
      <c r="DT791" s="17"/>
      <c r="DU791" s="17"/>
      <c r="DV791" s="17"/>
      <c r="DW791" s="17"/>
      <c r="DX791" s="17"/>
      <c r="DY791" s="17"/>
      <c r="DZ791" s="17"/>
      <c r="EA791" s="17"/>
      <c r="EB791" s="17"/>
      <c r="EC791" s="17"/>
      <c r="ED791" s="17"/>
      <c r="EE791" s="17"/>
      <c r="EF791" s="17"/>
      <c r="EG791" s="17"/>
      <c r="EH791" s="17"/>
      <c r="EI791" s="17"/>
      <c r="EJ791" s="17"/>
      <c r="EK791" s="17"/>
      <c r="EL791" s="17"/>
      <c r="EM791" s="17"/>
      <c r="EN791" s="17"/>
      <c r="EO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  <c r="DK792" s="17"/>
      <c r="DL792" s="17"/>
      <c r="DM792" s="17"/>
      <c r="DN792" s="17"/>
      <c r="DO792" s="17"/>
      <c r="DP792" s="17"/>
      <c r="DQ792" s="17"/>
      <c r="DR792" s="17"/>
      <c r="DS792" s="17"/>
      <c r="DT792" s="17"/>
      <c r="DU792" s="17"/>
      <c r="DV792" s="17"/>
      <c r="DW792" s="17"/>
      <c r="DX792" s="17"/>
      <c r="DY792" s="17"/>
      <c r="DZ792" s="17"/>
      <c r="EA792" s="17"/>
      <c r="EB792" s="17"/>
      <c r="EC792" s="17"/>
      <c r="ED792" s="17"/>
      <c r="EE792" s="17"/>
      <c r="EF792" s="17"/>
      <c r="EG792" s="17"/>
      <c r="EH792" s="17"/>
      <c r="EI792" s="17"/>
      <c r="EJ792" s="17"/>
      <c r="EK792" s="17"/>
      <c r="EL792" s="17"/>
      <c r="EM792" s="17"/>
      <c r="EN792" s="17"/>
      <c r="EO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  <c r="DK793" s="17"/>
      <c r="DL793" s="17"/>
      <c r="DM793" s="17"/>
      <c r="DN793" s="17"/>
      <c r="DO793" s="17"/>
      <c r="DP793" s="17"/>
      <c r="DQ793" s="17"/>
      <c r="DR793" s="17"/>
      <c r="DS793" s="17"/>
      <c r="DT793" s="17"/>
      <c r="DU793" s="17"/>
      <c r="DV793" s="17"/>
      <c r="DW793" s="17"/>
      <c r="DX793" s="17"/>
      <c r="DY793" s="17"/>
      <c r="DZ793" s="17"/>
      <c r="EA793" s="17"/>
      <c r="EB793" s="17"/>
      <c r="EC793" s="17"/>
      <c r="ED793" s="17"/>
      <c r="EE793" s="17"/>
      <c r="EF793" s="17"/>
      <c r="EG793" s="17"/>
      <c r="EH793" s="17"/>
      <c r="EI793" s="17"/>
      <c r="EJ793" s="17"/>
      <c r="EK793" s="17"/>
      <c r="EL793" s="17"/>
      <c r="EM793" s="17"/>
      <c r="EN793" s="17"/>
      <c r="EO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  <c r="DK794" s="17"/>
      <c r="DL794" s="17"/>
      <c r="DM794" s="17"/>
      <c r="DN794" s="17"/>
      <c r="DO794" s="17"/>
      <c r="DP794" s="17"/>
      <c r="DQ794" s="17"/>
      <c r="DR794" s="17"/>
      <c r="DS794" s="17"/>
      <c r="DT794" s="17"/>
      <c r="DU794" s="17"/>
      <c r="DV794" s="17"/>
      <c r="DW794" s="17"/>
      <c r="DX794" s="17"/>
      <c r="DY794" s="17"/>
      <c r="DZ794" s="17"/>
      <c r="EA794" s="17"/>
      <c r="EB794" s="17"/>
      <c r="EC794" s="17"/>
      <c r="ED794" s="17"/>
      <c r="EE794" s="17"/>
      <c r="EF794" s="17"/>
      <c r="EG794" s="17"/>
      <c r="EH794" s="17"/>
      <c r="EI794" s="17"/>
      <c r="EJ794" s="17"/>
      <c r="EK794" s="17"/>
      <c r="EL794" s="17"/>
      <c r="EM794" s="17"/>
      <c r="EN794" s="17"/>
      <c r="EO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7"/>
      <c r="DQ795" s="17"/>
      <c r="DR795" s="17"/>
      <c r="DS795" s="17"/>
      <c r="DT795" s="17"/>
      <c r="DU795" s="17"/>
      <c r="DV795" s="17"/>
      <c r="DW795" s="17"/>
      <c r="DX795" s="17"/>
      <c r="DY795" s="17"/>
      <c r="DZ795" s="17"/>
      <c r="EA795" s="17"/>
      <c r="EB795" s="17"/>
      <c r="EC795" s="17"/>
      <c r="ED795" s="17"/>
      <c r="EE795" s="17"/>
      <c r="EF795" s="17"/>
      <c r="EG795" s="17"/>
      <c r="EH795" s="17"/>
      <c r="EI795" s="17"/>
      <c r="EJ795" s="17"/>
      <c r="EK795" s="17"/>
      <c r="EL795" s="17"/>
      <c r="EM795" s="17"/>
      <c r="EN795" s="17"/>
      <c r="EO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  <c r="DK797" s="17"/>
      <c r="DL797" s="17"/>
      <c r="DM797" s="17"/>
      <c r="DN797" s="17"/>
      <c r="DO797" s="17"/>
      <c r="DP797" s="17"/>
      <c r="DQ797" s="17"/>
      <c r="DR797" s="17"/>
      <c r="DS797" s="17"/>
      <c r="DT797" s="17"/>
      <c r="DU797" s="17"/>
      <c r="DV797" s="17"/>
      <c r="DW797" s="17"/>
      <c r="DX797" s="17"/>
      <c r="DY797" s="17"/>
      <c r="DZ797" s="17"/>
      <c r="EA797" s="17"/>
      <c r="EB797" s="17"/>
      <c r="EC797" s="17"/>
      <c r="ED797" s="17"/>
      <c r="EE797" s="17"/>
      <c r="EF797" s="17"/>
      <c r="EG797" s="17"/>
      <c r="EH797" s="17"/>
      <c r="EI797" s="17"/>
      <c r="EJ797" s="17"/>
      <c r="EK797" s="17"/>
      <c r="EL797" s="17"/>
      <c r="EM797" s="17"/>
      <c r="EN797" s="17"/>
      <c r="EO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  <c r="DK798" s="17"/>
      <c r="DL798" s="17"/>
      <c r="DM798" s="17"/>
      <c r="DN798" s="17"/>
      <c r="DO798" s="17"/>
      <c r="DP798" s="17"/>
      <c r="DQ798" s="17"/>
      <c r="DR798" s="17"/>
      <c r="DS798" s="17"/>
      <c r="DT798" s="17"/>
      <c r="DU798" s="17"/>
      <c r="DV798" s="17"/>
      <c r="DW798" s="17"/>
      <c r="DX798" s="17"/>
      <c r="DY798" s="17"/>
      <c r="DZ798" s="17"/>
      <c r="EA798" s="17"/>
      <c r="EB798" s="17"/>
      <c r="EC798" s="17"/>
      <c r="ED798" s="17"/>
      <c r="EE798" s="17"/>
      <c r="EF798" s="17"/>
      <c r="EG798" s="17"/>
      <c r="EH798" s="17"/>
      <c r="EI798" s="17"/>
      <c r="EJ798" s="17"/>
      <c r="EK798" s="17"/>
      <c r="EL798" s="17"/>
      <c r="EM798" s="17"/>
      <c r="EN798" s="17"/>
      <c r="EO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  <c r="DK799" s="17"/>
      <c r="DL799" s="17"/>
      <c r="DM799" s="17"/>
      <c r="DN799" s="17"/>
      <c r="DO799" s="17"/>
      <c r="DP799" s="17"/>
      <c r="DQ799" s="17"/>
      <c r="DR799" s="17"/>
      <c r="DS799" s="17"/>
      <c r="DT799" s="17"/>
      <c r="DU799" s="17"/>
      <c r="DV799" s="17"/>
      <c r="DW799" s="17"/>
      <c r="DX799" s="17"/>
      <c r="DY799" s="17"/>
      <c r="DZ799" s="17"/>
      <c r="EA799" s="17"/>
      <c r="EB799" s="17"/>
      <c r="EC799" s="17"/>
      <c r="ED799" s="17"/>
      <c r="EE799" s="17"/>
      <c r="EF799" s="17"/>
      <c r="EG799" s="17"/>
      <c r="EH799" s="17"/>
      <c r="EI799" s="17"/>
      <c r="EJ799" s="17"/>
      <c r="EK799" s="17"/>
      <c r="EL799" s="17"/>
      <c r="EM799" s="17"/>
      <c r="EN799" s="17"/>
      <c r="EO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  <c r="DK800" s="17"/>
      <c r="DL800" s="17"/>
      <c r="DM800" s="17"/>
      <c r="DN800" s="17"/>
      <c r="DO800" s="17"/>
      <c r="DP800" s="17"/>
      <c r="DQ800" s="17"/>
      <c r="DR800" s="17"/>
      <c r="DS800" s="17"/>
      <c r="DT800" s="17"/>
      <c r="DU800" s="17"/>
      <c r="DV800" s="17"/>
      <c r="DW800" s="17"/>
      <c r="DX800" s="17"/>
      <c r="DY800" s="17"/>
      <c r="DZ800" s="17"/>
      <c r="EA800" s="17"/>
      <c r="EB800" s="17"/>
      <c r="EC800" s="17"/>
      <c r="ED800" s="17"/>
      <c r="EE800" s="17"/>
      <c r="EF800" s="17"/>
      <c r="EG800" s="17"/>
      <c r="EH800" s="17"/>
      <c r="EI800" s="17"/>
      <c r="EJ800" s="17"/>
      <c r="EK800" s="17"/>
      <c r="EL800" s="17"/>
      <c r="EM800" s="17"/>
      <c r="EN800" s="17"/>
      <c r="EO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  <c r="DK802" s="17"/>
      <c r="DL802" s="17"/>
      <c r="DM802" s="17"/>
      <c r="DN802" s="17"/>
      <c r="DO802" s="17"/>
      <c r="DP802" s="17"/>
      <c r="DQ802" s="17"/>
      <c r="DR802" s="17"/>
      <c r="DS802" s="17"/>
      <c r="DT802" s="17"/>
      <c r="DU802" s="17"/>
      <c r="DV802" s="17"/>
      <c r="DW802" s="17"/>
      <c r="DX802" s="17"/>
      <c r="DY802" s="17"/>
      <c r="DZ802" s="17"/>
      <c r="EA802" s="17"/>
      <c r="EB802" s="17"/>
      <c r="EC802" s="17"/>
      <c r="ED802" s="17"/>
      <c r="EE802" s="17"/>
      <c r="EF802" s="17"/>
      <c r="EG802" s="17"/>
      <c r="EH802" s="17"/>
      <c r="EI802" s="17"/>
      <c r="EJ802" s="17"/>
      <c r="EK802" s="17"/>
      <c r="EL802" s="17"/>
      <c r="EM802" s="17"/>
      <c r="EN802" s="17"/>
      <c r="EO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  <c r="DK803" s="17"/>
      <c r="DL803" s="17"/>
      <c r="DM803" s="17"/>
      <c r="DN803" s="17"/>
      <c r="DO803" s="17"/>
      <c r="DP803" s="17"/>
      <c r="DQ803" s="17"/>
      <c r="DR803" s="17"/>
      <c r="DS803" s="17"/>
      <c r="DT803" s="17"/>
      <c r="DU803" s="17"/>
      <c r="DV803" s="17"/>
      <c r="DW803" s="17"/>
      <c r="DX803" s="17"/>
      <c r="DY803" s="17"/>
      <c r="DZ803" s="17"/>
      <c r="EA803" s="17"/>
      <c r="EB803" s="17"/>
      <c r="EC803" s="17"/>
      <c r="ED803" s="17"/>
      <c r="EE803" s="17"/>
      <c r="EF803" s="17"/>
      <c r="EG803" s="17"/>
      <c r="EH803" s="17"/>
      <c r="EI803" s="17"/>
      <c r="EJ803" s="17"/>
      <c r="EK803" s="17"/>
      <c r="EL803" s="17"/>
      <c r="EM803" s="17"/>
      <c r="EN803" s="17"/>
      <c r="EO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  <c r="DK804" s="17"/>
      <c r="DL804" s="17"/>
      <c r="DM804" s="17"/>
      <c r="DN804" s="17"/>
      <c r="DO804" s="17"/>
      <c r="DP804" s="17"/>
      <c r="DQ804" s="17"/>
      <c r="DR804" s="17"/>
      <c r="DS804" s="17"/>
      <c r="DT804" s="17"/>
      <c r="DU804" s="17"/>
      <c r="DV804" s="17"/>
      <c r="DW804" s="17"/>
      <c r="DX804" s="17"/>
      <c r="DY804" s="17"/>
      <c r="DZ804" s="17"/>
      <c r="EA804" s="17"/>
      <c r="EB804" s="17"/>
      <c r="EC804" s="17"/>
      <c r="ED804" s="17"/>
      <c r="EE804" s="17"/>
      <c r="EF804" s="17"/>
      <c r="EG804" s="17"/>
      <c r="EH804" s="17"/>
      <c r="EI804" s="17"/>
      <c r="EJ804" s="17"/>
      <c r="EK804" s="17"/>
      <c r="EL804" s="17"/>
      <c r="EM804" s="17"/>
      <c r="EN804" s="17"/>
      <c r="EO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  <c r="DK805" s="17"/>
      <c r="DL805" s="17"/>
      <c r="DM805" s="17"/>
      <c r="DN805" s="17"/>
      <c r="DO805" s="17"/>
      <c r="DP805" s="17"/>
      <c r="DQ805" s="17"/>
      <c r="DR805" s="17"/>
      <c r="DS805" s="17"/>
      <c r="DT805" s="17"/>
      <c r="DU805" s="17"/>
      <c r="DV805" s="17"/>
      <c r="DW805" s="17"/>
      <c r="DX805" s="17"/>
      <c r="DY805" s="17"/>
      <c r="DZ805" s="17"/>
      <c r="EA805" s="17"/>
      <c r="EB805" s="17"/>
      <c r="EC805" s="17"/>
      <c r="ED805" s="17"/>
      <c r="EE805" s="17"/>
      <c r="EF805" s="17"/>
      <c r="EG805" s="17"/>
      <c r="EH805" s="17"/>
      <c r="EI805" s="17"/>
      <c r="EJ805" s="17"/>
      <c r="EK805" s="17"/>
      <c r="EL805" s="17"/>
      <c r="EM805" s="17"/>
      <c r="EN805" s="17"/>
      <c r="EO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  <c r="DK806" s="17"/>
      <c r="DL806" s="17"/>
      <c r="DM806" s="17"/>
      <c r="DN806" s="17"/>
      <c r="DO806" s="17"/>
      <c r="DP806" s="17"/>
      <c r="DQ806" s="17"/>
      <c r="DR806" s="17"/>
      <c r="DS806" s="17"/>
      <c r="DT806" s="17"/>
      <c r="DU806" s="17"/>
      <c r="DV806" s="17"/>
      <c r="DW806" s="17"/>
      <c r="DX806" s="17"/>
      <c r="DY806" s="17"/>
      <c r="DZ806" s="17"/>
      <c r="EA806" s="17"/>
      <c r="EB806" s="17"/>
      <c r="EC806" s="17"/>
      <c r="ED806" s="17"/>
      <c r="EE806" s="17"/>
      <c r="EF806" s="17"/>
      <c r="EG806" s="17"/>
      <c r="EH806" s="17"/>
      <c r="EI806" s="17"/>
      <c r="EJ806" s="17"/>
      <c r="EK806" s="17"/>
      <c r="EL806" s="17"/>
      <c r="EM806" s="17"/>
      <c r="EN806" s="17"/>
      <c r="EO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7"/>
      <c r="DQ807" s="17"/>
      <c r="DR807" s="17"/>
      <c r="DS807" s="17"/>
      <c r="DT807" s="17"/>
      <c r="DU807" s="17"/>
      <c r="DV807" s="17"/>
      <c r="DW807" s="17"/>
      <c r="DX807" s="17"/>
      <c r="DY807" s="17"/>
      <c r="DZ807" s="17"/>
      <c r="EA807" s="17"/>
      <c r="EB807" s="17"/>
      <c r="EC807" s="17"/>
      <c r="ED807" s="17"/>
      <c r="EE807" s="17"/>
      <c r="EF807" s="17"/>
      <c r="EG807" s="17"/>
      <c r="EH807" s="17"/>
      <c r="EI807" s="17"/>
      <c r="EJ807" s="17"/>
      <c r="EK807" s="17"/>
      <c r="EL807" s="17"/>
      <c r="EM807" s="17"/>
      <c r="EN807" s="17"/>
      <c r="EO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  <c r="DK808" s="17"/>
      <c r="DL808" s="17"/>
      <c r="DM808" s="17"/>
      <c r="DN808" s="17"/>
      <c r="DO808" s="17"/>
      <c r="DP808" s="17"/>
      <c r="DQ808" s="17"/>
      <c r="DR808" s="17"/>
      <c r="DS808" s="17"/>
      <c r="DT808" s="17"/>
      <c r="DU808" s="17"/>
      <c r="DV808" s="17"/>
      <c r="DW808" s="17"/>
      <c r="DX808" s="17"/>
      <c r="DY808" s="17"/>
      <c r="DZ808" s="17"/>
      <c r="EA808" s="17"/>
      <c r="EB808" s="17"/>
      <c r="EC808" s="17"/>
      <c r="ED808" s="17"/>
      <c r="EE808" s="17"/>
      <c r="EF808" s="17"/>
      <c r="EG808" s="17"/>
      <c r="EH808" s="17"/>
      <c r="EI808" s="17"/>
      <c r="EJ808" s="17"/>
      <c r="EK808" s="17"/>
      <c r="EL808" s="17"/>
      <c r="EM808" s="17"/>
      <c r="EN808" s="17"/>
      <c r="EO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7"/>
      <c r="DN809" s="17"/>
      <c r="DO809" s="17"/>
      <c r="DP809" s="17"/>
      <c r="DQ809" s="17"/>
      <c r="DR809" s="17"/>
      <c r="DS809" s="17"/>
      <c r="DT809" s="17"/>
      <c r="DU809" s="17"/>
      <c r="DV809" s="17"/>
      <c r="DW809" s="17"/>
      <c r="DX809" s="17"/>
      <c r="DY809" s="17"/>
      <c r="DZ809" s="17"/>
      <c r="EA809" s="17"/>
      <c r="EB809" s="17"/>
      <c r="EC809" s="17"/>
      <c r="ED809" s="17"/>
      <c r="EE809" s="17"/>
      <c r="EF809" s="17"/>
      <c r="EG809" s="17"/>
      <c r="EH809" s="17"/>
      <c r="EI809" s="17"/>
      <c r="EJ809" s="17"/>
      <c r="EK809" s="17"/>
      <c r="EL809" s="17"/>
      <c r="EM809" s="17"/>
      <c r="EN809" s="17"/>
      <c r="EO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  <c r="DK810" s="17"/>
      <c r="DL810" s="17"/>
      <c r="DM810" s="17"/>
      <c r="DN810" s="17"/>
      <c r="DO810" s="17"/>
      <c r="DP810" s="17"/>
      <c r="DQ810" s="17"/>
      <c r="DR810" s="17"/>
      <c r="DS810" s="17"/>
      <c r="DT810" s="17"/>
      <c r="DU810" s="17"/>
      <c r="DV810" s="17"/>
      <c r="DW810" s="17"/>
      <c r="DX810" s="17"/>
      <c r="DY810" s="17"/>
      <c r="DZ810" s="17"/>
      <c r="EA810" s="17"/>
      <c r="EB810" s="17"/>
      <c r="EC810" s="17"/>
      <c r="ED810" s="17"/>
      <c r="EE810" s="17"/>
      <c r="EF810" s="17"/>
      <c r="EG810" s="17"/>
      <c r="EH810" s="17"/>
      <c r="EI810" s="17"/>
      <c r="EJ810" s="17"/>
      <c r="EK810" s="17"/>
      <c r="EL810" s="17"/>
      <c r="EM810" s="17"/>
      <c r="EN810" s="17"/>
      <c r="EO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  <c r="DK811" s="17"/>
      <c r="DL811" s="17"/>
      <c r="DM811" s="17"/>
      <c r="DN811" s="17"/>
      <c r="DO811" s="17"/>
      <c r="DP811" s="17"/>
      <c r="DQ811" s="17"/>
      <c r="DR811" s="17"/>
      <c r="DS811" s="17"/>
      <c r="DT811" s="17"/>
      <c r="DU811" s="17"/>
      <c r="DV811" s="17"/>
      <c r="DW811" s="17"/>
      <c r="DX811" s="17"/>
      <c r="DY811" s="17"/>
      <c r="DZ811" s="17"/>
      <c r="EA811" s="17"/>
      <c r="EB811" s="17"/>
      <c r="EC811" s="17"/>
      <c r="ED811" s="17"/>
      <c r="EE811" s="17"/>
      <c r="EF811" s="17"/>
      <c r="EG811" s="17"/>
      <c r="EH811" s="17"/>
      <c r="EI811" s="17"/>
      <c r="EJ811" s="17"/>
      <c r="EK811" s="17"/>
      <c r="EL811" s="17"/>
      <c r="EM811" s="17"/>
      <c r="EN811" s="17"/>
      <c r="EO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  <c r="DK812" s="17"/>
      <c r="DL812" s="17"/>
      <c r="DM812" s="17"/>
      <c r="DN812" s="17"/>
      <c r="DO812" s="17"/>
      <c r="DP812" s="17"/>
      <c r="DQ812" s="17"/>
      <c r="DR812" s="17"/>
      <c r="DS812" s="17"/>
      <c r="DT812" s="17"/>
      <c r="DU812" s="17"/>
      <c r="DV812" s="17"/>
      <c r="DW812" s="17"/>
      <c r="DX812" s="17"/>
      <c r="DY812" s="17"/>
      <c r="DZ812" s="17"/>
      <c r="EA812" s="17"/>
      <c r="EB812" s="17"/>
      <c r="EC812" s="17"/>
      <c r="ED812" s="17"/>
      <c r="EE812" s="17"/>
      <c r="EF812" s="17"/>
      <c r="EG812" s="17"/>
      <c r="EH812" s="17"/>
      <c r="EI812" s="17"/>
      <c r="EJ812" s="17"/>
      <c r="EK812" s="17"/>
      <c r="EL812" s="17"/>
      <c r="EM812" s="17"/>
      <c r="EN812" s="17"/>
      <c r="EO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  <c r="DU813" s="17"/>
      <c r="DV813" s="17"/>
      <c r="DW813" s="17"/>
      <c r="DX813" s="17"/>
      <c r="DY813" s="17"/>
      <c r="DZ813" s="17"/>
      <c r="EA813" s="17"/>
      <c r="EB813" s="17"/>
      <c r="EC813" s="17"/>
      <c r="ED813" s="17"/>
      <c r="EE813" s="17"/>
      <c r="EF813" s="17"/>
      <c r="EG813" s="17"/>
      <c r="EH813" s="17"/>
      <c r="EI813" s="17"/>
      <c r="EJ813" s="17"/>
      <c r="EK813" s="17"/>
      <c r="EL813" s="17"/>
      <c r="EM813" s="17"/>
      <c r="EN813" s="17"/>
      <c r="EO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  <c r="DK814" s="17"/>
      <c r="DL814" s="17"/>
      <c r="DM814" s="17"/>
      <c r="DN814" s="17"/>
      <c r="DO814" s="17"/>
      <c r="DP814" s="17"/>
      <c r="DQ814" s="17"/>
      <c r="DR814" s="17"/>
      <c r="DS814" s="17"/>
      <c r="DT814" s="17"/>
      <c r="DU814" s="17"/>
      <c r="DV814" s="17"/>
      <c r="DW814" s="17"/>
      <c r="DX814" s="17"/>
      <c r="DY814" s="17"/>
      <c r="DZ814" s="17"/>
      <c r="EA814" s="17"/>
      <c r="EB814" s="17"/>
      <c r="EC814" s="17"/>
      <c r="ED814" s="17"/>
      <c r="EE814" s="17"/>
      <c r="EF814" s="17"/>
      <c r="EG814" s="17"/>
      <c r="EH814" s="17"/>
      <c r="EI814" s="17"/>
      <c r="EJ814" s="17"/>
      <c r="EK814" s="17"/>
      <c r="EL814" s="17"/>
      <c r="EM814" s="17"/>
      <c r="EN814" s="17"/>
      <c r="EO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  <c r="DK815" s="17"/>
      <c r="DL815" s="17"/>
      <c r="DM815" s="17"/>
      <c r="DN815" s="17"/>
      <c r="DO815" s="17"/>
      <c r="DP815" s="17"/>
      <c r="DQ815" s="17"/>
      <c r="DR815" s="17"/>
      <c r="DS815" s="17"/>
      <c r="DT815" s="17"/>
      <c r="DU815" s="17"/>
      <c r="DV815" s="17"/>
      <c r="DW815" s="17"/>
      <c r="DX815" s="17"/>
      <c r="DY815" s="17"/>
      <c r="DZ815" s="17"/>
      <c r="EA815" s="17"/>
      <c r="EB815" s="17"/>
      <c r="EC815" s="17"/>
      <c r="ED815" s="17"/>
      <c r="EE815" s="17"/>
      <c r="EF815" s="17"/>
      <c r="EG815" s="17"/>
      <c r="EH815" s="17"/>
      <c r="EI815" s="17"/>
      <c r="EJ815" s="17"/>
      <c r="EK815" s="17"/>
      <c r="EL815" s="17"/>
      <c r="EM815" s="17"/>
      <c r="EN815" s="17"/>
      <c r="EO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  <c r="EK816" s="17"/>
      <c r="EL816" s="17"/>
      <c r="EM816" s="17"/>
      <c r="EN816" s="17"/>
      <c r="EO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  <c r="DU817" s="17"/>
      <c r="DV817" s="17"/>
      <c r="DW817" s="17"/>
      <c r="DX817" s="17"/>
      <c r="DY817" s="17"/>
      <c r="DZ817" s="17"/>
      <c r="EA817" s="17"/>
      <c r="EB817" s="17"/>
      <c r="EC817" s="17"/>
      <c r="ED817" s="17"/>
      <c r="EE817" s="17"/>
      <c r="EF817" s="17"/>
      <c r="EG817" s="17"/>
      <c r="EH817" s="17"/>
      <c r="EI817" s="17"/>
      <c r="EJ817" s="17"/>
      <c r="EK817" s="17"/>
      <c r="EL817" s="17"/>
      <c r="EM817" s="17"/>
      <c r="EN817" s="17"/>
      <c r="EO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  <c r="DK818" s="17"/>
      <c r="DL818" s="17"/>
      <c r="DM818" s="17"/>
      <c r="DN818" s="17"/>
      <c r="DO818" s="17"/>
      <c r="DP818" s="17"/>
      <c r="DQ818" s="17"/>
      <c r="DR818" s="17"/>
      <c r="DS818" s="17"/>
      <c r="DT818" s="17"/>
      <c r="DU818" s="17"/>
      <c r="DV818" s="17"/>
      <c r="DW818" s="17"/>
      <c r="DX818" s="17"/>
      <c r="DY818" s="17"/>
      <c r="DZ818" s="17"/>
      <c r="EA818" s="17"/>
      <c r="EB818" s="17"/>
      <c r="EC818" s="17"/>
      <c r="ED818" s="17"/>
      <c r="EE818" s="17"/>
      <c r="EF818" s="17"/>
      <c r="EG818" s="17"/>
      <c r="EH818" s="17"/>
      <c r="EI818" s="17"/>
      <c r="EJ818" s="17"/>
      <c r="EK818" s="17"/>
      <c r="EL818" s="17"/>
      <c r="EM818" s="17"/>
      <c r="EN818" s="17"/>
      <c r="EO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  <c r="DK819" s="17"/>
      <c r="DL819" s="17"/>
      <c r="DM819" s="17"/>
      <c r="DN819" s="17"/>
      <c r="DO819" s="17"/>
      <c r="DP819" s="17"/>
      <c r="DQ819" s="17"/>
      <c r="DR819" s="17"/>
      <c r="DS819" s="17"/>
      <c r="DT819" s="17"/>
      <c r="DU819" s="17"/>
      <c r="DV819" s="17"/>
      <c r="DW819" s="17"/>
      <c r="DX819" s="17"/>
      <c r="DY819" s="17"/>
      <c r="DZ819" s="17"/>
      <c r="EA819" s="17"/>
      <c r="EB819" s="17"/>
      <c r="EC819" s="17"/>
      <c r="ED819" s="17"/>
      <c r="EE819" s="17"/>
      <c r="EF819" s="17"/>
      <c r="EG819" s="17"/>
      <c r="EH819" s="17"/>
      <c r="EI819" s="17"/>
      <c r="EJ819" s="17"/>
      <c r="EK819" s="17"/>
      <c r="EL819" s="17"/>
      <c r="EM819" s="17"/>
      <c r="EN819" s="17"/>
      <c r="EO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  <c r="DK820" s="17"/>
      <c r="DL820" s="17"/>
      <c r="DM820" s="17"/>
      <c r="DN820" s="17"/>
      <c r="DO820" s="17"/>
      <c r="DP820" s="17"/>
      <c r="DQ820" s="17"/>
      <c r="DR820" s="17"/>
      <c r="DS820" s="17"/>
      <c r="DT820" s="17"/>
      <c r="DU820" s="17"/>
      <c r="DV820" s="17"/>
      <c r="DW820" s="17"/>
      <c r="DX820" s="17"/>
      <c r="DY820" s="17"/>
      <c r="DZ820" s="17"/>
      <c r="EA820" s="17"/>
      <c r="EB820" s="17"/>
      <c r="EC820" s="17"/>
      <c r="ED820" s="17"/>
      <c r="EE820" s="17"/>
      <c r="EF820" s="17"/>
      <c r="EG820" s="17"/>
      <c r="EH820" s="17"/>
      <c r="EI820" s="17"/>
      <c r="EJ820" s="17"/>
      <c r="EK820" s="17"/>
      <c r="EL820" s="17"/>
      <c r="EM820" s="17"/>
      <c r="EN820" s="17"/>
      <c r="EO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  <c r="DU821" s="17"/>
      <c r="DV821" s="17"/>
      <c r="DW821" s="17"/>
      <c r="DX821" s="17"/>
      <c r="DY821" s="17"/>
      <c r="DZ821" s="17"/>
      <c r="EA821" s="17"/>
      <c r="EB821" s="17"/>
      <c r="EC821" s="17"/>
      <c r="ED821" s="17"/>
      <c r="EE821" s="17"/>
      <c r="EF821" s="17"/>
      <c r="EG821" s="17"/>
      <c r="EH821" s="17"/>
      <c r="EI821" s="17"/>
      <c r="EJ821" s="17"/>
      <c r="EK821" s="17"/>
      <c r="EL821" s="17"/>
      <c r="EM821" s="17"/>
      <c r="EN821" s="17"/>
      <c r="EO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  <c r="DK822" s="17"/>
      <c r="DL822" s="17"/>
      <c r="DM822" s="17"/>
      <c r="DN822" s="17"/>
      <c r="DO822" s="17"/>
      <c r="DP822" s="17"/>
      <c r="DQ822" s="17"/>
      <c r="DR822" s="17"/>
      <c r="DS822" s="17"/>
      <c r="DT822" s="17"/>
      <c r="DU822" s="17"/>
      <c r="DV822" s="17"/>
      <c r="DW822" s="17"/>
      <c r="DX822" s="17"/>
      <c r="DY822" s="17"/>
      <c r="DZ822" s="17"/>
      <c r="EA822" s="17"/>
      <c r="EB822" s="17"/>
      <c r="EC822" s="17"/>
      <c r="ED822" s="17"/>
      <c r="EE822" s="17"/>
      <c r="EF822" s="17"/>
      <c r="EG822" s="17"/>
      <c r="EH822" s="17"/>
      <c r="EI822" s="17"/>
      <c r="EJ822" s="17"/>
      <c r="EK822" s="17"/>
      <c r="EL822" s="17"/>
      <c r="EM822" s="17"/>
      <c r="EN822" s="17"/>
      <c r="EO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7"/>
      <c r="DN823" s="17"/>
      <c r="DO823" s="17"/>
      <c r="DP823" s="17"/>
      <c r="DQ823" s="17"/>
      <c r="DR823" s="17"/>
      <c r="DS823" s="17"/>
      <c r="DT823" s="17"/>
      <c r="DU823" s="17"/>
      <c r="DV823" s="17"/>
      <c r="DW823" s="17"/>
      <c r="DX823" s="17"/>
      <c r="DY823" s="17"/>
      <c r="DZ823" s="17"/>
      <c r="EA823" s="17"/>
      <c r="EB823" s="17"/>
      <c r="EC823" s="17"/>
      <c r="ED823" s="17"/>
      <c r="EE823" s="17"/>
      <c r="EF823" s="17"/>
      <c r="EG823" s="17"/>
      <c r="EH823" s="17"/>
      <c r="EI823" s="17"/>
      <c r="EJ823" s="17"/>
      <c r="EK823" s="17"/>
      <c r="EL823" s="17"/>
      <c r="EM823" s="17"/>
      <c r="EN823" s="17"/>
      <c r="EO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  <c r="DK824" s="17"/>
      <c r="DL824" s="17"/>
      <c r="DM824" s="17"/>
      <c r="DN824" s="17"/>
      <c r="DO824" s="17"/>
      <c r="DP824" s="17"/>
      <c r="DQ824" s="17"/>
      <c r="DR824" s="17"/>
      <c r="DS824" s="17"/>
      <c r="DT824" s="17"/>
      <c r="DU824" s="17"/>
      <c r="DV824" s="17"/>
      <c r="DW824" s="17"/>
      <c r="DX824" s="17"/>
      <c r="DY824" s="17"/>
      <c r="DZ824" s="17"/>
      <c r="EA824" s="17"/>
      <c r="EB824" s="17"/>
      <c r="EC824" s="17"/>
      <c r="ED824" s="17"/>
      <c r="EE824" s="17"/>
      <c r="EF824" s="17"/>
      <c r="EG824" s="17"/>
      <c r="EH824" s="17"/>
      <c r="EI824" s="17"/>
      <c r="EJ824" s="17"/>
      <c r="EK824" s="17"/>
      <c r="EL824" s="17"/>
      <c r="EM824" s="17"/>
      <c r="EN824" s="17"/>
      <c r="EO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7"/>
      <c r="DQ825" s="17"/>
      <c r="DR825" s="17"/>
      <c r="DS825" s="17"/>
      <c r="DT825" s="17"/>
      <c r="DU825" s="17"/>
      <c r="DV825" s="17"/>
      <c r="DW825" s="17"/>
      <c r="DX825" s="17"/>
      <c r="DY825" s="17"/>
      <c r="DZ825" s="17"/>
      <c r="EA825" s="17"/>
      <c r="EB825" s="17"/>
      <c r="EC825" s="17"/>
      <c r="ED825" s="17"/>
      <c r="EE825" s="17"/>
      <c r="EF825" s="17"/>
      <c r="EG825" s="17"/>
      <c r="EH825" s="17"/>
      <c r="EI825" s="17"/>
      <c r="EJ825" s="17"/>
      <c r="EK825" s="17"/>
      <c r="EL825" s="17"/>
      <c r="EM825" s="17"/>
      <c r="EN825" s="17"/>
      <c r="EO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  <c r="DK826" s="17"/>
      <c r="DL826" s="17"/>
      <c r="DM826" s="17"/>
      <c r="DN826" s="17"/>
      <c r="DO826" s="17"/>
      <c r="DP826" s="17"/>
      <c r="DQ826" s="17"/>
      <c r="DR826" s="17"/>
      <c r="DS826" s="17"/>
      <c r="DT826" s="17"/>
      <c r="DU826" s="17"/>
      <c r="DV826" s="17"/>
      <c r="DW826" s="17"/>
      <c r="DX826" s="17"/>
      <c r="DY826" s="17"/>
      <c r="DZ826" s="17"/>
      <c r="EA826" s="17"/>
      <c r="EB826" s="17"/>
      <c r="EC826" s="17"/>
      <c r="ED826" s="17"/>
      <c r="EE826" s="17"/>
      <c r="EF826" s="17"/>
      <c r="EG826" s="17"/>
      <c r="EH826" s="17"/>
      <c r="EI826" s="17"/>
      <c r="EJ826" s="17"/>
      <c r="EK826" s="17"/>
      <c r="EL826" s="17"/>
      <c r="EM826" s="17"/>
      <c r="EN826" s="17"/>
      <c r="EO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  <c r="DK827" s="17"/>
      <c r="DL827" s="17"/>
      <c r="DM827" s="17"/>
      <c r="DN827" s="17"/>
      <c r="DO827" s="17"/>
      <c r="DP827" s="17"/>
      <c r="DQ827" s="17"/>
      <c r="DR827" s="17"/>
      <c r="DS827" s="17"/>
      <c r="DT827" s="17"/>
      <c r="DU827" s="17"/>
      <c r="DV827" s="17"/>
      <c r="DW827" s="17"/>
      <c r="DX827" s="17"/>
      <c r="DY827" s="17"/>
      <c r="DZ827" s="17"/>
      <c r="EA827" s="17"/>
      <c r="EB827" s="17"/>
      <c r="EC827" s="17"/>
      <c r="ED827" s="17"/>
      <c r="EE827" s="17"/>
      <c r="EF827" s="17"/>
      <c r="EG827" s="17"/>
      <c r="EH827" s="17"/>
      <c r="EI827" s="17"/>
      <c r="EJ827" s="17"/>
      <c r="EK827" s="17"/>
      <c r="EL827" s="17"/>
      <c r="EM827" s="17"/>
      <c r="EN827" s="17"/>
      <c r="EO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  <c r="DK828" s="17"/>
      <c r="DL828" s="17"/>
      <c r="DM828" s="17"/>
      <c r="DN828" s="17"/>
      <c r="DO828" s="17"/>
      <c r="DP828" s="17"/>
      <c r="DQ828" s="17"/>
      <c r="DR828" s="17"/>
      <c r="DS828" s="17"/>
      <c r="DT828" s="17"/>
      <c r="DU828" s="17"/>
      <c r="DV828" s="17"/>
      <c r="DW828" s="17"/>
      <c r="DX828" s="17"/>
      <c r="DY828" s="17"/>
      <c r="DZ828" s="17"/>
      <c r="EA828" s="17"/>
      <c r="EB828" s="17"/>
      <c r="EC828" s="17"/>
      <c r="ED828" s="17"/>
      <c r="EE828" s="17"/>
      <c r="EF828" s="17"/>
      <c r="EG828" s="17"/>
      <c r="EH828" s="17"/>
      <c r="EI828" s="17"/>
      <c r="EJ828" s="17"/>
      <c r="EK828" s="17"/>
      <c r="EL828" s="17"/>
      <c r="EM828" s="17"/>
      <c r="EN828" s="17"/>
      <c r="EO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  <c r="DK829" s="17"/>
      <c r="DL829" s="17"/>
      <c r="DM829" s="17"/>
      <c r="DN829" s="17"/>
      <c r="DO829" s="17"/>
      <c r="DP829" s="17"/>
      <c r="DQ829" s="17"/>
      <c r="DR829" s="17"/>
      <c r="DS829" s="17"/>
      <c r="DT829" s="17"/>
      <c r="DU829" s="17"/>
      <c r="DV829" s="17"/>
      <c r="DW829" s="17"/>
      <c r="DX829" s="17"/>
      <c r="DY829" s="17"/>
      <c r="DZ829" s="17"/>
      <c r="EA829" s="17"/>
      <c r="EB829" s="17"/>
      <c r="EC829" s="17"/>
      <c r="ED829" s="17"/>
      <c r="EE829" s="17"/>
      <c r="EF829" s="17"/>
      <c r="EG829" s="17"/>
      <c r="EH829" s="17"/>
      <c r="EI829" s="17"/>
      <c r="EJ829" s="17"/>
      <c r="EK829" s="17"/>
      <c r="EL829" s="17"/>
      <c r="EM829" s="17"/>
      <c r="EN829" s="17"/>
      <c r="EO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7"/>
      <c r="DQ830" s="17"/>
      <c r="DR830" s="17"/>
      <c r="DS830" s="17"/>
      <c r="DT830" s="17"/>
      <c r="DU830" s="17"/>
      <c r="DV830" s="17"/>
      <c r="DW830" s="17"/>
      <c r="DX830" s="17"/>
      <c r="DY830" s="17"/>
      <c r="DZ830" s="17"/>
      <c r="EA830" s="17"/>
      <c r="EB830" s="17"/>
      <c r="EC830" s="17"/>
      <c r="ED830" s="17"/>
      <c r="EE830" s="17"/>
      <c r="EF830" s="17"/>
      <c r="EG830" s="17"/>
      <c r="EH830" s="17"/>
      <c r="EI830" s="17"/>
      <c r="EJ830" s="17"/>
      <c r="EK830" s="17"/>
      <c r="EL830" s="17"/>
      <c r="EM830" s="17"/>
      <c r="EN830" s="17"/>
      <c r="EO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  <c r="DK832" s="17"/>
      <c r="DL832" s="17"/>
      <c r="DM832" s="17"/>
      <c r="DN832" s="17"/>
      <c r="DO832" s="17"/>
      <c r="DP832" s="17"/>
      <c r="DQ832" s="17"/>
      <c r="DR832" s="17"/>
      <c r="DS832" s="17"/>
      <c r="DT832" s="17"/>
      <c r="DU832" s="17"/>
      <c r="DV832" s="17"/>
      <c r="DW832" s="17"/>
      <c r="DX832" s="17"/>
      <c r="DY832" s="17"/>
      <c r="DZ832" s="17"/>
      <c r="EA832" s="17"/>
      <c r="EB832" s="17"/>
      <c r="EC832" s="17"/>
      <c r="ED832" s="17"/>
      <c r="EE832" s="17"/>
      <c r="EF832" s="17"/>
      <c r="EG832" s="17"/>
      <c r="EH832" s="17"/>
      <c r="EI832" s="17"/>
      <c r="EJ832" s="17"/>
      <c r="EK832" s="17"/>
      <c r="EL832" s="17"/>
      <c r="EM832" s="17"/>
      <c r="EN832" s="17"/>
      <c r="EO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  <c r="DI833" s="17"/>
      <c r="DJ833" s="17"/>
      <c r="DK833" s="17"/>
      <c r="DL833" s="17"/>
      <c r="DM833" s="17"/>
      <c r="DN833" s="17"/>
      <c r="DO833" s="17"/>
      <c r="DP833" s="17"/>
      <c r="DQ833" s="17"/>
      <c r="DR833" s="17"/>
      <c r="DS833" s="17"/>
      <c r="DT833" s="17"/>
      <c r="DU833" s="17"/>
      <c r="DV833" s="17"/>
      <c r="DW833" s="17"/>
      <c r="DX833" s="17"/>
      <c r="DY833" s="17"/>
      <c r="DZ833" s="17"/>
      <c r="EA833" s="17"/>
      <c r="EB833" s="17"/>
      <c r="EC833" s="17"/>
      <c r="ED833" s="17"/>
      <c r="EE833" s="17"/>
      <c r="EF833" s="17"/>
      <c r="EG833" s="17"/>
      <c r="EH833" s="17"/>
      <c r="EI833" s="17"/>
      <c r="EJ833" s="17"/>
      <c r="EK833" s="17"/>
      <c r="EL833" s="17"/>
      <c r="EM833" s="17"/>
      <c r="EN833" s="17"/>
      <c r="EO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  <c r="DK834" s="17"/>
      <c r="DL834" s="17"/>
      <c r="DM834" s="17"/>
      <c r="DN834" s="17"/>
      <c r="DO834" s="17"/>
      <c r="DP834" s="17"/>
      <c r="DQ834" s="17"/>
      <c r="DR834" s="17"/>
      <c r="DS834" s="17"/>
      <c r="DT834" s="17"/>
      <c r="DU834" s="17"/>
      <c r="DV834" s="17"/>
      <c r="DW834" s="17"/>
      <c r="DX834" s="17"/>
      <c r="DY834" s="17"/>
      <c r="DZ834" s="17"/>
      <c r="EA834" s="17"/>
      <c r="EB834" s="17"/>
      <c r="EC834" s="17"/>
      <c r="ED834" s="17"/>
      <c r="EE834" s="17"/>
      <c r="EF834" s="17"/>
      <c r="EG834" s="17"/>
      <c r="EH834" s="17"/>
      <c r="EI834" s="17"/>
      <c r="EJ834" s="17"/>
      <c r="EK834" s="17"/>
      <c r="EL834" s="17"/>
      <c r="EM834" s="17"/>
      <c r="EN834" s="17"/>
      <c r="EO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  <c r="DK835" s="17"/>
      <c r="DL835" s="17"/>
      <c r="DM835" s="17"/>
      <c r="DN835" s="17"/>
      <c r="DO835" s="17"/>
      <c r="DP835" s="17"/>
      <c r="DQ835" s="17"/>
      <c r="DR835" s="17"/>
      <c r="DS835" s="17"/>
      <c r="DT835" s="17"/>
      <c r="DU835" s="17"/>
      <c r="DV835" s="17"/>
      <c r="DW835" s="17"/>
      <c r="DX835" s="17"/>
      <c r="DY835" s="17"/>
      <c r="DZ835" s="17"/>
      <c r="EA835" s="17"/>
      <c r="EB835" s="17"/>
      <c r="EC835" s="17"/>
      <c r="ED835" s="17"/>
      <c r="EE835" s="17"/>
      <c r="EF835" s="17"/>
      <c r="EG835" s="17"/>
      <c r="EH835" s="17"/>
      <c r="EI835" s="17"/>
      <c r="EJ835" s="17"/>
      <c r="EK835" s="17"/>
      <c r="EL835" s="17"/>
      <c r="EM835" s="17"/>
      <c r="EN835" s="17"/>
      <c r="EO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  <c r="DK836" s="17"/>
      <c r="DL836" s="17"/>
      <c r="DM836" s="17"/>
      <c r="DN836" s="17"/>
      <c r="DO836" s="17"/>
      <c r="DP836" s="17"/>
      <c r="DQ836" s="17"/>
      <c r="DR836" s="17"/>
      <c r="DS836" s="17"/>
      <c r="DT836" s="17"/>
      <c r="DU836" s="17"/>
      <c r="DV836" s="17"/>
      <c r="DW836" s="17"/>
      <c r="DX836" s="17"/>
      <c r="DY836" s="17"/>
      <c r="DZ836" s="17"/>
      <c r="EA836" s="17"/>
      <c r="EB836" s="17"/>
      <c r="EC836" s="17"/>
      <c r="ED836" s="17"/>
      <c r="EE836" s="17"/>
      <c r="EF836" s="17"/>
      <c r="EG836" s="17"/>
      <c r="EH836" s="17"/>
      <c r="EI836" s="17"/>
      <c r="EJ836" s="17"/>
      <c r="EK836" s="17"/>
      <c r="EL836" s="17"/>
      <c r="EM836" s="17"/>
      <c r="EN836" s="17"/>
      <c r="EO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7"/>
      <c r="DN837" s="17"/>
      <c r="DO837" s="17"/>
      <c r="DP837" s="17"/>
      <c r="DQ837" s="17"/>
      <c r="DR837" s="17"/>
      <c r="DS837" s="17"/>
      <c r="DT837" s="17"/>
      <c r="DU837" s="17"/>
      <c r="DV837" s="17"/>
      <c r="DW837" s="17"/>
      <c r="DX837" s="17"/>
      <c r="DY837" s="17"/>
      <c r="DZ837" s="17"/>
      <c r="EA837" s="17"/>
      <c r="EB837" s="17"/>
      <c r="EC837" s="17"/>
      <c r="ED837" s="17"/>
      <c r="EE837" s="17"/>
      <c r="EF837" s="17"/>
      <c r="EG837" s="17"/>
      <c r="EH837" s="17"/>
      <c r="EI837" s="17"/>
      <c r="EJ837" s="17"/>
      <c r="EK837" s="17"/>
      <c r="EL837" s="17"/>
      <c r="EM837" s="17"/>
      <c r="EN837" s="17"/>
      <c r="EO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  <c r="DK838" s="17"/>
      <c r="DL838" s="17"/>
      <c r="DM838" s="17"/>
      <c r="DN838" s="17"/>
      <c r="DO838" s="17"/>
      <c r="DP838" s="17"/>
      <c r="DQ838" s="17"/>
      <c r="DR838" s="17"/>
      <c r="DS838" s="17"/>
      <c r="DT838" s="17"/>
      <c r="DU838" s="17"/>
      <c r="DV838" s="17"/>
      <c r="DW838" s="17"/>
      <c r="DX838" s="17"/>
      <c r="DY838" s="17"/>
      <c r="DZ838" s="17"/>
      <c r="EA838" s="17"/>
      <c r="EB838" s="17"/>
      <c r="EC838" s="17"/>
      <c r="ED838" s="17"/>
      <c r="EE838" s="17"/>
      <c r="EF838" s="17"/>
      <c r="EG838" s="17"/>
      <c r="EH838" s="17"/>
      <c r="EI838" s="17"/>
      <c r="EJ838" s="17"/>
      <c r="EK838" s="17"/>
      <c r="EL838" s="17"/>
      <c r="EM838" s="17"/>
      <c r="EN838" s="17"/>
      <c r="EO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  <c r="DK839" s="17"/>
      <c r="DL839" s="17"/>
      <c r="DM839" s="17"/>
      <c r="DN839" s="17"/>
      <c r="DO839" s="17"/>
      <c r="DP839" s="17"/>
      <c r="DQ839" s="17"/>
      <c r="DR839" s="17"/>
      <c r="DS839" s="17"/>
      <c r="DT839" s="17"/>
      <c r="DU839" s="17"/>
      <c r="DV839" s="17"/>
      <c r="DW839" s="17"/>
      <c r="DX839" s="17"/>
      <c r="DY839" s="17"/>
      <c r="DZ839" s="17"/>
      <c r="EA839" s="17"/>
      <c r="EB839" s="17"/>
      <c r="EC839" s="17"/>
      <c r="ED839" s="17"/>
      <c r="EE839" s="17"/>
      <c r="EF839" s="17"/>
      <c r="EG839" s="17"/>
      <c r="EH839" s="17"/>
      <c r="EI839" s="17"/>
      <c r="EJ839" s="17"/>
      <c r="EK839" s="17"/>
      <c r="EL839" s="17"/>
      <c r="EM839" s="17"/>
      <c r="EN839" s="17"/>
      <c r="EO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  <c r="DK840" s="17"/>
      <c r="DL840" s="17"/>
      <c r="DM840" s="17"/>
      <c r="DN840" s="17"/>
      <c r="DO840" s="17"/>
      <c r="DP840" s="17"/>
      <c r="DQ840" s="17"/>
      <c r="DR840" s="17"/>
      <c r="DS840" s="17"/>
      <c r="DT840" s="17"/>
      <c r="DU840" s="17"/>
      <c r="DV840" s="17"/>
      <c r="DW840" s="17"/>
      <c r="DX840" s="17"/>
      <c r="DY840" s="17"/>
      <c r="DZ840" s="17"/>
      <c r="EA840" s="17"/>
      <c r="EB840" s="17"/>
      <c r="EC840" s="17"/>
      <c r="ED840" s="17"/>
      <c r="EE840" s="17"/>
      <c r="EF840" s="17"/>
      <c r="EG840" s="17"/>
      <c r="EH840" s="17"/>
      <c r="EI840" s="17"/>
      <c r="EJ840" s="17"/>
      <c r="EK840" s="17"/>
      <c r="EL840" s="17"/>
      <c r="EM840" s="17"/>
      <c r="EN840" s="17"/>
      <c r="EO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  <c r="DK841" s="17"/>
      <c r="DL841" s="17"/>
      <c r="DM841" s="17"/>
      <c r="DN841" s="17"/>
      <c r="DO841" s="17"/>
      <c r="DP841" s="17"/>
      <c r="DQ841" s="17"/>
      <c r="DR841" s="17"/>
      <c r="DS841" s="17"/>
      <c r="DT841" s="17"/>
      <c r="DU841" s="17"/>
      <c r="DV841" s="17"/>
      <c r="DW841" s="17"/>
      <c r="DX841" s="17"/>
      <c r="DY841" s="17"/>
      <c r="DZ841" s="17"/>
      <c r="EA841" s="17"/>
      <c r="EB841" s="17"/>
      <c r="EC841" s="17"/>
      <c r="ED841" s="17"/>
      <c r="EE841" s="17"/>
      <c r="EF841" s="17"/>
      <c r="EG841" s="17"/>
      <c r="EH841" s="17"/>
      <c r="EI841" s="17"/>
      <c r="EJ841" s="17"/>
      <c r="EK841" s="17"/>
      <c r="EL841" s="17"/>
      <c r="EM841" s="17"/>
      <c r="EN841" s="17"/>
      <c r="EO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  <c r="DK842" s="17"/>
      <c r="DL842" s="17"/>
      <c r="DM842" s="17"/>
      <c r="DN842" s="17"/>
      <c r="DO842" s="17"/>
      <c r="DP842" s="17"/>
      <c r="DQ842" s="17"/>
      <c r="DR842" s="17"/>
      <c r="DS842" s="17"/>
      <c r="DT842" s="17"/>
      <c r="DU842" s="17"/>
      <c r="DV842" s="17"/>
      <c r="DW842" s="17"/>
      <c r="DX842" s="17"/>
      <c r="DY842" s="17"/>
      <c r="DZ842" s="17"/>
      <c r="EA842" s="17"/>
      <c r="EB842" s="17"/>
      <c r="EC842" s="17"/>
      <c r="ED842" s="17"/>
      <c r="EE842" s="17"/>
      <c r="EF842" s="17"/>
      <c r="EG842" s="17"/>
      <c r="EH842" s="17"/>
      <c r="EI842" s="17"/>
      <c r="EJ842" s="17"/>
      <c r="EK842" s="17"/>
      <c r="EL842" s="17"/>
      <c r="EM842" s="17"/>
      <c r="EN842" s="17"/>
      <c r="EO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  <c r="DU843" s="17"/>
      <c r="DV843" s="17"/>
      <c r="DW843" s="17"/>
      <c r="DX843" s="17"/>
      <c r="DY843" s="17"/>
      <c r="DZ843" s="17"/>
      <c r="EA843" s="17"/>
      <c r="EB843" s="17"/>
      <c r="EC843" s="17"/>
      <c r="ED843" s="17"/>
      <c r="EE843" s="17"/>
      <c r="EF843" s="17"/>
      <c r="EG843" s="17"/>
      <c r="EH843" s="17"/>
      <c r="EI843" s="17"/>
      <c r="EJ843" s="17"/>
      <c r="EK843" s="17"/>
      <c r="EL843" s="17"/>
      <c r="EM843" s="17"/>
      <c r="EN843" s="17"/>
      <c r="EO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  <c r="DK844" s="17"/>
      <c r="DL844" s="17"/>
      <c r="DM844" s="17"/>
      <c r="DN844" s="17"/>
      <c r="DO844" s="17"/>
      <c r="DP844" s="17"/>
      <c r="DQ844" s="17"/>
      <c r="DR844" s="17"/>
      <c r="DS844" s="17"/>
      <c r="DT844" s="17"/>
      <c r="DU844" s="17"/>
      <c r="DV844" s="17"/>
      <c r="DW844" s="17"/>
      <c r="DX844" s="17"/>
      <c r="DY844" s="17"/>
      <c r="DZ844" s="17"/>
      <c r="EA844" s="17"/>
      <c r="EB844" s="17"/>
      <c r="EC844" s="17"/>
      <c r="ED844" s="17"/>
      <c r="EE844" s="17"/>
      <c r="EF844" s="17"/>
      <c r="EG844" s="17"/>
      <c r="EH844" s="17"/>
      <c r="EI844" s="17"/>
      <c r="EJ844" s="17"/>
      <c r="EK844" s="17"/>
      <c r="EL844" s="17"/>
      <c r="EM844" s="17"/>
      <c r="EN844" s="17"/>
      <c r="EO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  <c r="DK845" s="17"/>
      <c r="DL845" s="17"/>
      <c r="DM845" s="17"/>
      <c r="DN845" s="17"/>
      <c r="DO845" s="17"/>
      <c r="DP845" s="17"/>
      <c r="DQ845" s="17"/>
      <c r="DR845" s="17"/>
      <c r="DS845" s="17"/>
      <c r="DT845" s="17"/>
      <c r="DU845" s="17"/>
      <c r="DV845" s="17"/>
      <c r="DW845" s="17"/>
      <c r="DX845" s="17"/>
      <c r="DY845" s="17"/>
      <c r="DZ845" s="17"/>
      <c r="EA845" s="17"/>
      <c r="EB845" s="17"/>
      <c r="EC845" s="17"/>
      <c r="ED845" s="17"/>
      <c r="EE845" s="17"/>
      <c r="EF845" s="17"/>
      <c r="EG845" s="17"/>
      <c r="EH845" s="17"/>
      <c r="EI845" s="17"/>
      <c r="EJ845" s="17"/>
      <c r="EK845" s="17"/>
      <c r="EL845" s="17"/>
      <c r="EM845" s="17"/>
      <c r="EN845" s="17"/>
      <c r="EO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  <c r="DK846" s="17"/>
      <c r="DL846" s="17"/>
      <c r="DM846" s="17"/>
      <c r="DN846" s="17"/>
      <c r="DO846" s="17"/>
      <c r="DP846" s="17"/>
      <c r="DQ846" s="17"/>
      <c r="DR846" s="17"/>
      <c r="DS846" s="17"/>
      <c r="DT846" s="17"/>
      <c r="DU846" s="17"/>
      <c r="DV846" s="17"/>
      <c r="DW846" s="17"/>
      <c r="DX846" s="17"/>
      <c r="DY846" s="17"/>
      <c r="DZ846" s="17"/>
      <c r="EA846" s="17"/>
      <c r="EB846" s="17"/>
      <c r="EC846" s="17"/>
      <c r="ED846" s="17"/>
      <c r="EE846" s="17"/>
      <c r="EF846" s="17"/>
      <c r="EG846" s="17"/>
      <c r="EH846" s="17"/>
      <c r="EI846" s="17"/>
      <c r="EJ846" s="17"/>
      <c r="EK846" s="17"/>
      <c r="EL846" s="17"/>
      <c r="EM846" s="17"/>
      <c r="EN846" s="17"/>
      <c r="EO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  <c r="DK847" s="17"/>
      <c r="DL847" s="17"/>
      <c r="DM847" s="17"/>
      <c r="DN847" s="17"/>
      <c r="DO847" s="17"/>
      <c r="DP847" s="17"/>
      <c r="DQ847" s="17"/>
      <c r="DR847" s="17"/>
      <c r="DS847" s="17"/>
      <c r="DT847" s="17"/>
      <c r="DU847" s="17"/>
      <c r="DV847" s="17"/>
      <c r="DW847" s="17"/>
      <c r="DX847" s="17"/>
      <c r="DY847" s="17"/>
      <c r="DZ847" s="17"/>
      <c r="EA847" s="17"/>
      <c r="EB847" s="17"/>
      <c r="EC847" s="17"/>
      <c r="ED847" s="17"/>
      <c r="EE847" s="17"/>
      <c r="EF847" s="17"/>
      <c r="EG847" s="17"/>
      <c r="EH847" s="17"/>
      <c r="EI847" s="17"/>
      <c r="EJ847" s="17"/>
      <c r="EK847" s="17"/>
      <c r="EL847" s="17"/>
      <c r="EM847" s="17"/>
      <c r="EN847" s="17"/>
      <c r="EO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  <c r="DK848" s="17"/>
      <c r="DL848" s="17"/>
      <c r="DM848" s="17"/>
      <c r="DN848" s="17"/>
      <c r="DO848" s="17"/>
      <c r="DP848" s="17"/>
      <c r="DQ848" s="17"/>
      <c r="DR848" s="17"/>
      <c r="DS848" s="17"/>
      <c r="DT848" s="17"/>
      <c r="DU848" s="17"/>
      <c r="DV848" s="17"/>
      <c r="DW848" s="17"/>
      <c r="DX848" s="17"/>
      <c r="DY848" s="17"/>
      <c r="DZ848" s="17"/>
      <c r="EA848" s="17"/>
      <c r="EB848" s="17"/>
      <c r="EC848" s="17"/>
      <c r="ED848" s="17"/>
      <c r="EE848" s="17"/>
      <c r="EF848" s="17"/>
      <c r="EG848" s="17"/>
      <c r="EH848" s="17"/>
      <c r="EI848" s="17"/>
      <c r="EJ848" s="17"/>
      <c r="EK848" s="17"/>
      <c r="EL848" s="17"/>
      <c r="EM848" s="17"/>
      <c r="EN848" s="17"/>
      <c r="EO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  <c r="DK849" s="17"/>
      <c r="DL849" s="17"/>
      <c r="DM849" s="17"/>
      <c r="DN849" s="17"/>
      <c r="DO849" s="17"/>
      <c r="DP849" s="17"/>
      <c r="DQ849" s="17"/>
      <c r="DR849" s="17"/>
      <c r="DS849" s="17"/>
      <c r="DT849" s="17"/>
      <c r="DU849" s="17"/>
      <c r="DV849" s="17"/>
      <c r="DW849" s="17"/>
      <c r="DX849" s="17"/>
      <c r="DY849" s="17"/>
      <c r="DZ849" s="17"/>
      <c r="EA849" s="17"/>
      <c r="EB849" s="17"/>
      <c r="EC849" s="17"/>
      <c r="ED849" s="17"/>
      <c r="EE849" s="17"/>
      <c r="EF849" s="17"/>
      <c r="EG849" s="17"/>
      <c r="EH849" s="17"/>
      <c r="EI849" s="17"/>
      <c r="EJ849" s="17"/>
      <c r="EK849" s="17"/>
      <c r="EL849" s="17"/>
      <c r="EM849" s="17"/>
      <c r="EN849" s="17"/>
      <c r="EO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  <c r="DK850" s="17"/>
      <c r="DL850" s="17"/>
      <c r="DM850" s="17"/>
      <c r="DN850" s="17"/>
      <c r="DO850" s="17"/>
      <c r="DP850" s="17"/>
      <c r="DQ850" s="17"/>
      <c r="DR850" s="17"/>
      <c r="DS850" s="17"/>
      <c r="DT850" s="17"/>
      <c r="DU850" s="17"/>
      <c r="DV850" s="17"/>
      <c r="DW850" s="17"/>
      <c r="DX850" s="17"/>
      <c r="DY850" s="17"/>
      <c r="DZ850" s="17"/>
      <c r="EA850" s="17"/>
      <c r="EB850" s="17"/>
      <c r="EC850" s="17"/>
      <c r="ED850" s="17"/>
      <c r="EE850" s="17"/>
      <c r="EF850" s="17"/>
      <c r="EG850" s="17"/>
      <c r="EH850" s="17"/>
      <c r="EI850" s="17"/>
      <c r="EJ850" s="17"/>
      <c r="EK850" s="17"/>
      <c r="EL850" s="17"/>
      <c r="EM850" s="17"/>
      <c r="EN850" s="17"/>
      <c r="EO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  <c r="DK851" s="17"/>
      <c r="DL851" s="17"/>
      <c r="DM851" s="17"/>
      <c r="DN851" s="17"/>
      <c r="DO851" s="17"/>
      <c r="DP851" s="17"/>
      <c r="DQ851" s="17"/>
      <c r="DR851" s="17"/>
      <c r="DS851" s="17"/>
      <c r="DT851" s="17"/>
      <c r="DU851" s="17"/>
      <c r="DV851" s="17"/>
      <c r="DW851" s="17"/>
      <c r="DX851" s="17"/>
      <c r="DY851" s="17"/>
      <c r="DZ851" s="17"/>
      <c r="EA851" s="17"/>
      <c r="EB851" s="17"/>
      <c r="EC851" s="17"/>
      <c r="ED851" s="17"/>
      <c r="EE851" s="17"/>
      <c r="EF851" s="17"/>
      <c r="EG851" s="17"/>
      <c r="EH851" s="17"/>
      <c r="EI851" s="17"/>
      <c r="EJ851" s="17"/>
      <c r="EK851" s="17"/>
      <c r="EL851" s="17"/>
      <c r="EM851" s="17"/>
      <c r="EN851" s="17"/>
      <c r="EO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  <c r="DU852" s="17"/>
      <c r="DV852" s="17"/>
      <c r="DW852" s="17"/>
      <c r="DX852" s="17"/>
      <c r="DY852" s="17"/>
      <c r="DZ852" s="17"/>
      <c r="EA852" s="17"/>
      <c r="EB852" s="17"/>
      <c r="EC852" s="17"/>
      <c r="ED852" s="17"/>
      <c r="EE852" s="17"/>
      <c r="EF852" s="17"/>
      <c r="EG852" s="17"/>
      <c r="EH852" s="17"/>
      <c r="EI852" s="17"/>
      <c r="EJ852" s="17"/>
      <c r="EK852" s="17"/>
      <c r="EL852" s="17"/>
      <c r="EM852" s="17"/>
      <c r="EN852" s="17"/>
      <c r="EO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  <c r="DK853" s="17"/>
      <c r="DL853" s="17"/>
      <c r="DM853" s="17"/>
      <c r="DN853" s="17"/>
      <c r="DO853" s="17"/>
      <c r="DP853" s="17"/>
      <c r="DQ853" s="17"/>
      <c r="DR853" s="17"/>
      <c r="DS853" s="17"/>
      <c r="DT853" s="17"/>
      <c r="DU853" s="17"/>
      <c r="DV853" s="17"/>
      <c r="DW853" s="17"/>
      <c r="DX853" s="17"/>
      <c r="DY853" s="17"/>
      <c r="DZ853" s="17"/>
      <c r="EA853" s="17"/>
      <c r="EB853" s="17"/>
      <c r="EC853" s="17"/>
      <c r="ED853" s="17"/>
      <c r="EE853" s="17"/>
      <c r="EF853" s="17"/>
      <c r="EG853" s="17"/>
      <c r="EH853" s="17"/>
      <c r="EI853" s="17"/>
      <c r="EJ853" s="17"/>
      <c r="EK853" s="17"/>
      <c r="EL853" s="17"/>
      <c r="EM853" s="17"/>
      <c r="EN853" s="17"/>
      <c r="EO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  <c r="DK854" s="17"/>
      <c r="DL854" s="17"/>
      <c r="DM854" s="17"/>
      <c r="DN854" s="17"/>
      <c r="DO854" s="17"/>
      <c r="DP854" s="17"/>
      <c r="DQ854" s="17"/>
      <c r="DR854" s="17"/>
      <c r="DS854" s="17"/>
      <c r="DT854" s="17"/>
      <c r="DU854" s="17"/>
      <c r="DV854" s="17"/>
      <c r="DW854" s="17"/>
      <c r="DX854" s="17"/>
      <c r="DY854" s="17"/>
      <c r="DZ854" s="17"/>
      <c r="EA854" s="17"/>
      <c r="EB854" s="17"/>
      <c r="EC854" s="17"/>
      <c r="ED854" s="17"/>
      <c r="EE854" s="17"/>
      <c r="EF854" s="17"/>
      <c r="EG854" s="17"/>
      <c r="EH854" s="17"/>
      <c r="EI854" s="17"/>
      <c r="EJ854" s="17"/>
      <c r="EK854" s="17"/>
      <c r="EL854" s="17"/>
      <c r="EM854" s="17"/>
      <c r="EN854" s="17"/>
      <c r="EO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  <c r="DK855" s="17"/>
      <c r="DL855" s="17"/>
      <c r="DM855" s="17"/>
      <c r="DN855" s="17"/>
      <c r="DO855" s="17"/>
      <c r="DP855" s="17"/>
      <c r="DQ855" s="17"/>
      <c r="DR855" s="17"/>
      <c r="DS855" s="17"/>
      <c r="DT855" s="17"/>
      <c r="DU855" s="17"/>
      <c r="DV855" s="17"/>
      <c r="DW855" s="17"/>
      <c r="DX855" s="17"/>
      <c r="DY855" s="17"/>
      <c r="DZ855" s="17"/>
      <c r="EA855" s="17"/>
      <c r="EB855" s="17"/>
      <c r="EC855" s="17"/>
      <c r="ED855" s="17"/>
      <c r="EE855" s="17"/>
      <c r="EF855" s="17"/>
      <c r="EG855" s="17"/>
      <c r="EH855" s="17"/>
      <c r="EI855" s="17"/>
      <c r="EJ855" s="17"/>
      <c r="EK855" s="17"/>
      <c r="EL855" s="17"/>
      <c r="EM855" s="17"/>
      <c r="EN855" s="17"/>
      <c r="EO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  <c r="DK856" s="17"/>
      <c r="DL856" s="17"/>
      <c r="DM856" s="17"/>
      <c r="DN856" s="17"/>
      <c r="DO856" s="17"/>
      <c r="DP856" s="17"/>
      <c r="DQ856" s="17"/>
      <c r="DR856" s="17"/>
      <c r="DS856" s="17"/>
      <c r="DT856" s="17"/>
      <c r="DU856" s="17"/>
      <c r="DV856" s="17"/>
      <c r="DW856" s="17"/>
      <c r="DX856" s="17"/>
      <c r="DY856" s="17"/>
      <c r="DZ856" s="17"/>
      <c r="EA856" s="17"/>
      <c r="EB856" s="17"/>
      <c r="EC856" s="17"/>
      <c r="ED856" s="17"/>
      <c r="EE856" s="17"/>
      <c r="EF856" s="17"/>
      <c r="EG856" s="17"/>
      <c r="EH856" s="17"/>
      <c r="EI856" s="17"/>
      <c r="EJ856" s="17"/>
      <c r="EK856" s="17"/>
      <c r="EL856" s="17"/>
      <c r="EM856" s="17"/>
      <c r="EN856" s="17"/>
      <c r="EO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  <c r="DK857" s="17"/>
      <c r="DL857" s="17"/>
      <c r="DM857" s="17"/>
      <c r="DN857" s="17"/>
      <c r="DO857" s="17"/>
      <c r="DP857" s="17"/>
      <c r="DQ857" s="17"/>
      <c r="DR857" s="17"/>
      <c r="DS857" s="17"/>
      <c r="DT857" s="17"/>
      <c r="DU857" s="17"/>
      <c r="DV857" s="17"/>
      <c r="DW857" s="17"/>
      <c r="DX857" s="17"/>
      <c r="DY857" s="17"/>
      <c r="DZ857" s="17"/>
      <c r="EA857" s="17"/>
      <c r="EB857" s="17"/>
      <c r="EC857" s="17"/>
      <c r="ED857" s="17"/>
      <c r="EE857" s="17"/>
      <c r="EF857" s="17"/>
      <c r="EG857" s="17"/>
      <c r="EH857" s="17"/>
      <c r="EI857" s="17"/>
      <c r="EJ857" s="17"/>
      <c r="EK857" s="17"/>
      <c r="EL857" s="17"/>
      <c r="EM857" s="17"/>
      <c r="EN857" s="17"/>
      <c r="EO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  <c r="DK858" s="17"/>
      <c r="DL858" s="17"/>
      <c r="DM858" s="17"/>
      <c r="DN858" s="17"/>
      <c r="DO858" s="17"/>
      <c r="DP858" s="17"/>
      <c r="DQ858" s="17"/>
      <c r="DR858" s="17"/>
      <c r="DS858" s="17"/>
      <c r="DT858" s="17"/>
      <c r="DU858" s="17"/>
      <c r="DV858" s="17"/>
      <c r="DW858" s="17"/>
      <c r="DX858" s="17"/>
      <c r="DY858" s="17"/>
      <c r="DZ858" s="17"/>
      <c r="EA858" s="17"/>
      <c r="EB858" s="17"/>
      <c r="EC858" s="17"/>
      <c r="ED858" s="17"/>
      <c r="EE858" s="17"/>
      <c r="EF858" s="17"/>
      <c r="EG858" s="17"/>
      <c r="EH858" s="17"/>
      <c r="EI858" s="17"/>
      <c r="EJ858" s="17"/>
      <c r="EK858" s="17"/>
      <c r="EL858" s="17"/>
      <c r="EM858" s="17"/>
      <c r="EN858" s="17"/>
      <c r="EO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  <c r="DK859" s="17"/>
      <c r="DL859" s="17"/>
      <c r="DM859" s="17"/>
      <c r="DN859" s="17"/>
      <c r="DO859" s="17"/>
      <c r="DP859" s="17"/>
      <c r="DQ859" s="17"/>
      <c r="DR859" s="17"/>
      <c r="DS859" s="17"/>
      <c r="DT859" s="17"/>
      <c r="DU859" s="17"/>
      <c r="DV859" s="17"/>
      <c r="DW859" s="17"/>
      <c r="DX859" s="17"/>
      <c r="DY859" s="17"/>
      <c r="DZ859" s="17"/>
      <c r="EA859" s="17"/>
      <c r="EB859" s="17"/>
      <c r="EC859" s="17"/>
      <c r="ED859" s="17"/>
      <c r="EE859" s="17"/>
      <c r="EF859" s="17"/>
      <c r="EG859" s="17"/>
      <c r="EH859" s="17"/>
      <c r="EI859" s="17"/>
      <c r="EJ859" s="17"/>
      <c r="EK859" s="17"/>
      <c r="EL859" s="17"/>
      <c r="EM859" s="17"/>
      <c r="EN859" s="17"/>
      <c r="EO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  <c r="DK860" s="17"/>
      <c r="DL860" s="17"/>
      <c r="DM860" s="17"/>
      <c r="DN860" s="17"/>
      <c r="DO860" s="17"/>
      <c r="DP860" s="17"/>
      <c r="DQ860" s="17"/>
      <c r="DR860" s="17"/>
      <c r="DS860" s="17"/>
      <c r="DT860" s="17"/>
      <c r="DU860" s="17"/>
      <c r="DV860" s="17"/>
      <c r="DW860" s="17"/>
      <c r="DX860" s="17"/>
      <c r="DY860" s="17"/>
      <c r="DZ860" s="17"/>
      <c r="EA860" s="17"/>
      <c r="EB860" s="17"/>
      <c r="EC860" s="17"/>
      <c r="ED860" s="17"/>
      <c r="EE860" s="17"/>
      <c r="EF860" s="17"/>
      <c r="EG860" s="17"/>
      <c r="EH860" s="17"/>
      <c r="EI860" s="17"/>
      <c r="EJ860" s="17"/>
      <c r="EK860" s="17"/>
      <c r="EL860" s="17"/>
      <c r="EM860" s="17"/>
      <c r="EN860" s="17"/>
      <c r="EO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  <c r="DK861" s="17"/>
      <c r="DL861" s="17"/>
      <c r="DM861" s="17"/>
      <c r="DN861" s="17"/>
      <c r="DO861" s="17"/>
      <c r="DP861" s="17"/>
      <c r="DQ861" s="17"/>
      <c r="DR861" s="17"/>
      <c r="DS861" s="17"/>
      <c r="DT861" s="17"/>
      <c r="DU861" s="17"/>
      <c r="DV861" s="17"/>
      <c r="DW861" s="17"/>
      <c r="DX861" s="17"/>
      <c r="DY861" s="17"/>
      <c r="DZ861" s="17"/>
      <c r="EA861" s="17"/>
      <c r="EB861" s="17"/>
      <c r="EC861" s="17"/>
      <c r="ED861" s="17"/>
      <c r="EE861" s="17"/>
      <c r="EF861" s="17"/>
      <c r="EG861" s="17"/>
      <c r="EH861" s="17"/>
      <c r="EI861" s="17"/>
      <c r="EJ861" s="17"/>
      <c r="EK861" s="17"/>
      <c r="EL861" s="17"/>
      <c r="EM861" s="17"/>
      <c r="EN861" s="17"/>
      <c r="EO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  <c r="DK863" s="17"/>
      <c r="DL863" s="17"/>
      <c r="DM863" s="17"/>
      <c r="DN863" s="17"/>
      <c r="DO863" s="17"/>
      <c r="DP863" s="17"/>
      <c r="DQ863" s="17"/>
      <c r="DR863" s="17"/>
      <c r="DS863" s="17"/>
      <c r="DT863" s="17"/>
      <c r="DU863" s="17"/>
      <c r="DV863" s="17"/>
      <c r="DW863" s="17"/>
      <c r="DX863" s="17"/>
      <c r="DY863" s="17"/>
      <c r="DZ863" s="17"/>
      <c r="EA863" s="17"/>
      <c r="EB863" s="17"/>
      <c r="EC863" s="17"/>
      <c r="ED863" s="17"/>
      <c r="EE863" s="17"/>
      <c r="EF863" s="17"/>
      <c r="EG863" s="17"/>
      <c r="EH863" s="17"/>
      <c r="EI863" s="17"/>
      <c r="EJ863" s="17"/>
      <c r="EK863" s="17"/>
      <c r="EL863" s="17"/>
      <c r="EM863" s="17"/>
      <c r="EN863" s="17"/>
      <c r="EO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  <c r="DK864" s="17"/>
      <c r="DL864" s="17"/>
      <c r="DM864" s="17"/>
      <c r="DN864" s="17"/>
      <c r="DO864" s="17"/>
      <c r="DP864" s="17"/>
      <c r="DQ864" s="17"/>
      <c r="DR864" s="17"/>
      <c r="DS864" s="17"/>
      <c r="DT864" s="17"/>
      <c r="DU864" s="17"/>
      <c r="DV864" s="17"/>
      <c r="DW864" s="17"/>
      <c r="DX864" s="17"/>
      <c r="DY864" s="17"/>
      <c r="DZ864" s="17"/>
      <c r="EA864" s="17"/>
      <c r="EB864" s="17"/>
      <c r="EC864" s="17"/>
      <c r="ED864" s="17"/>
      <c r="EE864" s="17"/>
      <c r="EF864" s="17"/>
      <c r="EG864" s="17"/>
      <c r="EH864" s="17"/>
      <c r="EI864" s="17"/>
      <c r="EJ864" s="17"/>
      <c r="EK864" s="17"/>
      <c r="EL864" s="17"/>
      <c r="EM864" s="17"/>
      <c r="EN864" s="17"/>
      <c r="EO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  <c r="DK865" s="17"/>
      <c r="DL865" s="17"/>
      <c r="DM865" s="17"/>
      <c r="DN865" s="17"/>
      <c r="DO865" s="17"/>
      <c r="DP865" s="17"/>
      <c r="DQ865" s="17"/>
      <c r="DR865" s="17"/>
      <c r="DS865" s="17"/>
      <c r="DT865" s="17"/>
      <c r="DU865" s="17"/>
      <c r="DV865" s="17"/>
      <c r="DW865" s="17"/>
      <c r="DX865" s="17"/>
      <c r="DY865" s="17"/>
      <c r="DZ865" s="17"/>
      <c r="EA865" s="17"/>
      <c r="EB865" s="17"/>
      <c r="EC865" s="17"/>
      <c r="ED865" s="17"/>
      <c r="EE865" s="17"/>
      <c r="EF865" s="17"/>
      <c r="EG865" s="17"/>
      <c r="EH865" s="17"/>
      <c r="EI865" s="17"/>
      <c r="EJ865" s="17"/>
      <c r="EK865" s="17"/>
      <c r="EL865" s="17"/>
      <c r="EM865" s="17"/>
      <c r="EN865" s="17"/>
      <c r="EO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  <c r="DK866" s="17"/>
      <c r="DL866" s="17"/>
      <c r="DM866" s="17"/>
      <c r="DN866" s="17"/>
      <c r="DO866" s="17"/>
      <c r="DP866" s="17"/>
      <c r="DQ866" s="17"/>
      <c r="DR866" s="17"/>
      <c r="DS866" s="17"/>
      <c r="DT866" s="17"/>
      <c r="DU866" s="17"/>
      <c r="DV866" s="17"/>
      <c r="DW866" s="17"/>
      <c r="DX866" s="17"/>
      <c r="DY866" s="17"/>
      <c r="DZ866" s="17"/>
      <c r="EA866" s="17"/>
      <c r="EB866" s="17"/>
      <c r="EC866" s="17"/>
      <c r="ED866" s="17"/>
      <c r="EE866" s="17"/>
      <c r="EF866" s="17"/>
      <c r="EG866" s="17"/>
      <c r="EH866" s="17"/>
      <c r="EI866" s="17"/>
      <c r="EJ866" s="17"/>
      <c r="EK866" s="17"/>
      <c r="EL866" s="17"/>
      <c r="EM866" s="17"/>
      <c r="EN866" s="17"/>
      <c r="EO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  <c r="DK867" s="17"/>
      <c r="DL867" s="17"/>
      <c r="DM867" s="17"/>
      <c r="DN867" s="17"/>
      <c r="DO867" s="17"/>
      <c r="DP867" s="17"/>
      <c r="DQ867" s="17"/>
      <c r="DR867" s="17"/>
      <c r="DS867" s="17"/>
      <c r="DT867" s="17"/>
      <c r="DU867" s="17"/>
      <c r="DV867" s="17"/>
      <c r="DW867" s="17"/>
      <c r="DX867" s="17"/>
      <c r="DY867" s="17"/>
      <c r="DZ867" s="17"/>
      <c r="EA867" s="17"/>
      <c r="EB867" s="17"/>
      <c r="EC867" s="17"/>
      <c r="ED867" s="17"/>
      <c r="EE867" s="17"/>
      <c r="EF867" s="17"/>
      <c r="EG867" s="17"/>
      <c r="EH867" s="17"/>
      <c r="EI867" s="17"/>
      <c r="EJ867" s="17"/>
      <c r="EK867" s="17"/>
      <c r="EL867" s="17"/>
      <c r="EM867" s="17"/>
      <c r="EN867" s="17"/>
      <c r="EO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  <c r="DK868" s="17"/>
      <c r="DL868" s="17"/>
      <c r="DM868" s="17"/>
      <c r="DN868" s="17"/>
      <c r="DO868" s="17"/>
      <c r="DP868" s="17"/>
      <c r="DQ868" s="17"/>
      <c r="DR868" s="17"/>
      <c r="DS868" s="17"/>
      <c r="DT868" s="17"/>
      <c r="DU868" s="17"/>
      <c r="DV868" s="17"/>
      <c r="DW868" s="17"/>
      <c r="DX868" s="17"/>
      <c r="DY868" s="17"/>
      <c r="DZ868" s="17"/>
      <c r="EA868" s="17"/>
      <c r="EB868" s="17"/>
      <c r="EC868" s="17"/>
      <c r="ED868" s="17"/>
      <c r="EE868" s="17"/>
      <c r="EF868" s="17"/>
      <c r="EG868" s="17"/>
      <c r="EH868" s="17"/>
      <c r="EI868" s="17"/>
      <c r="EJ868" s="17"/>
      <c r="EK868" s="17"/>
      <c r="EL868" s="17"/>
      <c r="EM868" s="17"/>
      <c r="EN868" s="17"/>
      <c r="EO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  <c r="DK869" s="17"/>
      <c r="DL869" s="17"/>
      <c r="DM869" s="17"/>
      <c r="DN869" s="17"/>
      <c r="DO869" s="17"/>
      <c r="DP869" s="17"/>
      <c r="DQ869" s="17"/>
      <c r="DR869" s="17"/>
      <c r="DS869" s="17"/>
      <c r="DT869" s="17"/>
      <c r="DU869" s="17"/>
      <c r="DV869" s="17"/>
      <c r="DW869" s="17"/>
      <c r="DX869" s="17"/>
      <c r="DY869" s="17"/>
      <c r="DZ869" s="17"/>
      <c r="EA869" s="17"/>
      <c r="EB869" s="17"/>
      <c r="EC869" s="17"/>
      <c r="ED869" s="17"/>
      <c r="EE869" s="17"/>
      <c r="EF869" s="17"/>
      <c r="EG869" s="17"/>
      <c r="EH869" s="17"/>
      <c r="EI869" s="17"/>
      <c r="EJ869" s="17"/>
      <c r="EK869" s="17"/>
      <c r="EL869" s="17"/>
      <c r="EM869" s="17"/>
      <c r="EN869" s="17"/>
      <c r="EO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  <c r="DK870" s="17"/>
      <c r="DL870" s="17"/>
      <c r="DM870" s="17"/>
      <c r="DN870" s="17"/>
      <c r="DO870" s="17"/>
      <c r="DP870" s="17"/>
      <c r="DQ870" s="17"/>
      <c r="DR870" s="17"/>
      <c r="DS870" s="17"/>
      <c r="DT870" s="17"/>
      <c r="DU870" s="17"/>
      <c r="DV870" s="17"/>
      <c r="DW870" s="17"/>
      <c r="DX870" s="17"/>
      <c r="DY870" s="17"/>
      <c r="DZ870" s="17"/>
      <c r="EA870" s="17"/>
      <c r="EB870" s="17"/>
      <c r="EC870" s="17"/>
      <c r="ED870" s="17"/>
      <c r="EE870" s="17"/>
      <c r="EF870" s="17"/>
      <c r="EG870" s="17"/>
      <c r="EH870" s="17"/>
      <c r="EI870" s="17"/>
      <c r="EJ870" s="17"/>
      <c r="EK870" s="17"/>
      <c r="EL870" s="17"/>
      <c r="EM870" s="17"/>
      <c r="EN870" s="17"/>
      <c r="EO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  <c r="DK871" s="17"/>
      <c r="DL871" s="17"/>
      <c r="DM871" s="17"/>
      <c r="DN871" s="17"/>
      <c r="DO871" s="17"/>
      <c r="DP871" s="17"/>
      <c r="DQ871" s="17"/>
      <c r="DR871" s="17"/>
      <c r="DS871" s="17"/>
      <c r="DT871" s="17"/>
      <c r="DU871" s="17"/>
      <c r="DV871" s="17"/>
      <c r="DW871" s="17"/>
      <c r="DX871" s="17"/>
      <c r="DY871" s="17"/>
      <c r="DZ871" s="17"/>
      <c r="EA871" s="17"/>
      <c r="EB871" s="17"/>
      <c r="EC871" s="17"/>
      <c r="ED871" s="17"/>
      <c r="EE871" s="17"/>
      <c r="EF871" s="17"/>
      <c r="EG871" s="17"/>
      <c r="EH871" s="17"/>
      <c r="EI871" s="17"/>
      <c r="EJ871" s="17"/>
      <c r="EK871" s="17"/>
      <c r="EL871" s="17"/>
      <c r="EM871" s="17"/>
      <c r="EN871" s="17"/>
      <c r="EO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  <c r="DK872" s="17"/>
      <c r="DL872" s="17"/>
      <c r="DM872" s="17"/>
      <c r="DN872" s="17"/>
      <c r="DO872" s="17"/>
      <c r="DP872" s="17"/>
      <c r="DQ872" s="17"/>
      <c r="DR872" s="17"/>
      <c r="DS872" s="17"/>
      <c r="DT872" s="17"/>
      <c r="DU872" s="17"/>
      <c r="DV872" s="17"/>
      <c r="DW872" s="17"/>
      <c r="DX872" s="17"/>
      <c r="DY872" s="17"/>
      <c r="DZ872" s="17"/>
      <c r="EA872" s="17"/>
      <c r="EB872" s="17"/>
      <c r="EC872" s="17"/>
      <c r="ED872" s="17"/>
      <c r="EE872" s="17"/>
      <c r="EF872" s="17"/>
      <c r="EG872" s="17"/>
      <c r="EH872" s="17"/>
      <c r="EI872" s="17"/>
      <c r="EJ872" s="17"/>
      <c r="EK872" s="17"/>
      <c r="EL872" s="17"/>
      <c r="EM872" s="17"/>
      <c r="EN872" s="17"/>
      <c r="EO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  <c r="DK873" s="17"/>
      <c r="DL873" s="17"/>
      <c r="DM873" s="17"/>
      <c r="DN873" s="17"/>
      <c r="DO873" s="17"/>
      <c r="DP873" s="17"/>
      <c r="DQ873" s="17"/>
      <c r="DR873" s="17"/>
      <c r="DS873" s="17"/>
      <c r="DT873" s="17"/>
      <c r="DU873" s="17"/>
      <c r="DV873" s="17"/>
      <c r="DW873" s="17"/>
      <c r="DX873" s="17"/>
      <c r="DY873" s="17"/>
      <c r="DZ873" s="17"/>
      <c r="EA873" s="17"/>
      <c r="EB873" s="17"/>
      <c r="EC873" s="17"/>
      <c r="ED873" s="17"/>
      <c r="EE873" s="17"/>
      <c r="EF873" s="17"/>
      <c r="EG873" s="17"/>
      <c r="EH873" s="17"/>
      <c r="EI873" s="17"/>
      <c r="EJ873" s="17"/>
      <c r="EK873" s="17"/>
      <c r="EL873" s="17"/>
      <c r="EM873" s="17"/>
      <c r="EN873" s="17"/>
      <c r="EO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  <c r="DK874" s="17"/>
      <c r="DL874" s="17"/>
      <c r="DM874" s="17"/>
      <c r="DN874" s="17"/>
      <c r="DO874" s="17"/>
      <c r="DP874" s="17"/>
      <c r="DQ874" s="17"/>
      <c r="DR874" s="17"/>
      <c r="DS874" s="17"/>
      <c r="DT874" s="17"/>
      <c r="DU874" s="17"/>
      <c r="DV874" s="17"/>
      <c r="DW874" s="17"/>
      <c r="DX874" s="17"/>
      <c r="DY874" s="17"/>
      <c r="DZ874" s="17"/>
      <c r="EA874" s="17"/>
      <c r="EB874" s="17"/>
      <c r="EC874" s="17"/>
      <c r="ED874" s="17"/>
      <c r="EE874" s="17"/>
      <c r="EF874" s="17"/>
      <c r="EG874" s="17"/>
      <c r="EH874" s="17"/>
      <c r="EI874" s="17"/>
      <c r="EJ874" s="17"/>
      <c r="EK874" s="17"/>
      <c r="EL874" s="17"/>
      <c r="EM874" s="17"/>
      <c r="EN874" s="17"/>
      <c r="EO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  <c r="DK875" s="17"/>
      <c r="DL875" s="17"/>
      <c r="DM875" s="17"/>
      <c r="DN875" s="17"/>
      <c r="DO875" s="17"/>
      <c r="DP875" s="17"/>
      <c r="DQ875" s="17"/>
      <c r="DR875" s="17"/>
      <c r="DS875" s="17"/>
      <c r="DT875" s="17"/>
      <c r="DU875" s="17"/>
      <c r="DV875" s="17"/>
      <c r="DW875" s="17"/>
      <c r="DX875" s="17"/>
      <c r="DY875" s="17"/>
      <c r="DZ875" s="17"/>
      <c r="EA875" s="17"/>
      <c r="EB875" s="17"/>
      <c r="EC875" s="17"/>
      <c r="ED875" s="17"/>
      <c r="EE875" s="17"/>
      <c r="EF875" s="17"/>
      <c r="EG875" s="17"/>
      <c r="EH875" s="17"/>
      <c r="EI875" s="17"/>
      <c r="EJ875" s="17"/>
      <c r="EK875" s="17"/>
      <c r="EL875" s="17"/>
      <c r="EM875" s="17"/>
      <c r="EN875" s="17"/>
      <c r="EO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  <c r="DK876" s="17"/>
      <c r="DL876" s="17"/>
      <c r="DM876" s="17"/>
      <c r="DN876" s="17"/>
      <c r="DO876" s="17"/>
      <c r="DP876" s="17"/>
      <c r="DQ876" s="17"/>
      <c r="DR876" s="17"/>
      <c r="DS876" s="17"/>
      <c r="DT876" s="17"/>
      <c r="DU876" s="17"/>
      <c r="DV876" s="17"/>
      <c r="DW876" s="17"/>
      <c r="DX876" s="17"/>
      <c r="DY876" s="17"/>
      <c r="DZ876" s="17"/>
      <c r="EA876" s="17"/>
      <c r="EB876" s="17"/>
      <c r="EC876" s="17"/>
      <c r="ED876" s="17"/>
      <c r="EE876" s="17"/>
      <c r="EF876" s="17"/>
      <c r="EG876" s="17"/>
      <c r="EH876" s="17"/>
      <c r="EI876" s="17"/>
      <c r="EJ876" s="17"/>
      <c r="EK876" s="17"/>
      <c r="EL876" s="17"/>
      <c r="EM876" s="17"/>
      <c r="EN876" s="17"/>
      <c r="EO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  <c r="DK877" s="17"/>
      <c r="DL877" s="17"/>
      <c r="DM877" s="17"/>
      <c r="DN877" s="17"/>
      <c r="DO877" s="17"/>
      <c r="DP877" s="17"/>
      <c r="DQ877" s="17"/>
      <c r="DR877" s="17"/>
      <c r="DS877" s="17"/>
      <c r="DT877" s="17"/>
      <c r="DU877" s="17"/>
      <c r="DV877" s="17"/>
      <c r="DW877" s="17"/>
      <c r="DX877" s="17"/>
      <c r="DY877" s="17"/>
      <c r="DZ877" s="17"/>
      <c r="EA877" s="17"/>
      <c r="EB877" s="17"/>
      <c r="EC877" s="17"/>
      <c r="ED877" s="17"/>
      <c r="EE877" s="17"/>
      <c r="EF877" s="17"/>
      <c r="EG877" s="17"/>
      <c r="EH877" s="17"/>
      <c r="EI877" s="17"/>
      <c r="EJ877" s="17"/>
      <c r="EK877" s="17"/>
      <c r="EL877" s="17"/>
      <c r="EM877" s="17"/>
      <c r="EN877" s="17"/>
      <c r="EO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  <c r="DK878" s="17"/>
      <c r="DL878" s="17"/>
      <c r="DM878" s="17"/>
      <c r="DN878" s="17"/>
      <c r="DO878" s="17"/>
      <c r="DP878" s="17"/>
      <c r="DQ878" s="17"/>
      <c r="DR878" s="17"/>
      <c r="DS878" s="17"/>
      <c r="DT878" s="17"/>
      <c r="DU878" s="17"/>
      <c r="DV878" s="17"/>
      <c r="DW878" s="17"/>
      <c r="DX878" s="17"/>
      <c r="DY878" s="17"/>
      <c r="DZ878" s="17"/>
      <c r="EA878" s="17"/>
      <c r="EB878" s="17"/>
      <c r="EC878" s="17"/>
      <c r="ED878" s="17"/>
      <c r="EE878" s="17"/>
      <c r="EF878" s="17"/>
      <c r="EG878" s="17"/>
      <c r="EH878" s="17"/>
      <c r="EI878" s="17"/>
      <c r="EJ878" s="17"/>
      <c r="EK878" s="17"/>
      <c r="EL878" s="17"/>
      <c r="EM878" s="17"/>
      <c r="EN878" s="17"/>
      <c r="EO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  <c r="DK879" s="17"/>
      <c r="DL879" s="17"/>
      <c r="DM879" s="17"/>
      <c r="DN879" s="17"/>
      <c r="DO879" s="17"/>
      <c r="DP879" s="17"/>
      <c r="DQ879" s="17"/>
      <c r="DR879" s="17"/>
      <c r="DS879" s="17"/>
      <c r="DT879" s="17"/>
      <c r="DU879" s="17"/>
      <c r="DV879" s="17"/>
      <c r="DW879" s="17"/>
      <c r="DX879" s="17"/>
      <c r="DY879" s="17"/>
      <c r="DZ879" s="17"/>
      <c r="EA879" s="17"/>
      <c r="EB879" s="17"/>
      <c r="EC879" s="17"/>
      <c r="ED879" s="17"/>
      <c r="EE879" s="17"/>
      <c r="EF879" s="17"/>
      <c r="EG879" s="17"/>
      <c r="EH879" s="17"/>
      <c r="EI879" s="17"/>
      <c r="EJ879" s="17"/>
      <c r="EK879" s="17"/>
      <c r="EL879" s="17"/>
      <c r="EM879" s="17"/>
      <c r="EN879" s="17"/>
      <c r="EO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  <c r="DK880" s="17"/>
      <c r="DL880" s="17"/>
      <c r="DM880" s="17"/>
      <c r="DN880" s="17"/>
      <c r="DO880" s="17"/>
      <c r="DP880" s="17"/>
      <c r="DQ880" s="17"/>
      <c r="DR880" s="17"/>
      <c r="DS880" s="17"/>
      <c r="DT880" s="17"/>
      <c r="DU880" s="17"/>
      <c r="DV880" s="17"/>
      <c r="DW880" s="17"/>
      <c r="DX880" s="17"/>
      <c r="DY880" s="17"/>
      <c r="DZ880" s="17"/>
      <c r="EA880" s="17"/>
      <c r="EB880" s="17"/>
      <c r="EC880" s="17"/>
      <c r="ED880" s="17"/>
      <c r="EE880" s="17"/>
      <c r="EF880" s="17"/>
      <c r="EG880" s="17"/>
      <c r="EH880" s="17"/>
      <c r="EI880" s="17"/>
      <c r="EJ880" s="17"/>
      <c r="EK880" s="17"/>
      <c r="EL880" s="17"/>
      <c r="EM880" s="17"/>
      <c r="EN880" s="17"/>
      <c r="EO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  <c r="DK881" s="17"/>
      <c r="DL881" s="17"/>
      <c r="DM881" s="17"/>
      <c r="DN881" s="17"/>
      <c r="DO881" s="17"/>
      <c r="DP881" s="17"/>
      <c r="DQ881" s="17"/>
      <c r="DR881" s="17"/>
      <c r="DS881" s="17"/>
      <c r="DT881" s="17"/>
      <c r="DU881" s="17"/>
      <c r="DV881" s="17"/>
      <c r="DW881" s="17"/>
      <c r="DX881" s="17"/>
      <c r="DY881" s="17"/>
      <c r="DZ881" s="17"/>
      <c r="EA881" s="17"/>
      <c r="EB881" s="17"/>
      <c r="EC881" s="17"/>
      <c r="ED881" s="17"/>
      <c r="EE881" s="17"/>
      <c r="EF881" s="17"/>
      <c r="EG881" s="17"/>
      <c r="EH881" s="17"/>
      <c r="EI881" s="17"/>
      <c r="EJ881" s="17"/>
      <c r="EK881" s="17"/>
      <c r="EL881" s="17"/>
      <c r="EM881" s="17"/>
      <c r="EN881" s="17"/>
      <c r="EO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  <c r="DK882" s="17"/>
      <c r="DL882" s="17"/>
      <c r="DM882" s="17"/>
      <c r="DN882" s="17"/>
      <c r="DO882" s="17"/>
      <c r="DP882" s="17"/>
      <c r="DQ882" s="17"/>
      <c r="DR882" s="17"/>
      <c r="DS882" s="17"/>
      <c r="DT882" s="17"/>
      <c r="DU882" s="17"/>
      <c r="DV882" s="17"/>
      <c r="DW882" s="17"/>
      <c r="DX882" s="17"/>
      <c r="DY882" s="17"/>
      <c r="DZ882" s="17"/>
      <c r="EA882" s="17"/>
      <c r="EB882" s="17"/>
      <c r="EC882" s="17"/>
      <c r="ED882" s="17"/>
      <c r="EE882" s="17"/>
      <c r="EF882" s="17"/>
      <c r="EG882" s="17"/>
      <c r="EH882" s="17"/>
      <c r="EI882" s="17"/>
      <c r="EJ882" s="17"/>
      <c r="EK882" s="17"/>
      <c r="EL882" s="17"/>
      <c r="EM882" s="17"/>
      <c r="EN882" s="17"/>
      <c r="EO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  <c r="DK883" s="17"/>
      <c r="DL883" s="17"/>
      <c r="DM883" s="17"/>
      <c r="DN883" s="17"/>
      <c r="DO883" s="17"/>
      <c r="DP883" s="17"/>
      <c r="DQ883" s="17"/>
      <c r="DR883" s="17"/>
      <c r="DS883" s="17"/>
      <c r="DT883" s="17"/>
      <c r="DU883" s="17"/>
      <c r="DV883" s="17"/>
      <c r="DW883" s="17"/>
      <c r="DX883" s="17"/>
      <c r="DY883" s="17"/>
      <c r="DZ883" s="17"/>
      <c r="EA883" s="17"/>
      <c r="EB883" s="17"/>
      <c r="EC883" s="17"/>
      <c r="ED883" s="17"/>
      <c r="EE883" s="17"/>
      <c r="EF883" s="17"/>
      <c r="EG883" s="17"/>
      <c r="EH883" s="17"/>
      <c r="EI883" s="17"/>
      <c r="EJ883" s="17"/>
      <c r="EK883" s="17"/>
      <c r="EL883" s="17"/>
      <c r="EM883" s="17"/>
      <c r="EN883" s="17"/>
      <c r="EO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  <c r="DK884" s="17"/>
      <c r="DL884" s="17"/>
      <c r="DM884" s="17"/>
      <c r="DN884" s="17"/>
      <c r="DO884" s="17"/>
      <c r="DP884" s="17"/>
      <c r="DQ884" s="17"/>
      <c r="DR884" s="17"/>
      <c r="DS884" s="17"/>
      <c r="DT884" s="17"/>
      <c r="DU884" s="17"/>
      <c r="DV884" s="17"/>
      <c r="DW884" s="17"/>
      <c r="DX884" s="17"/>
      <c r="DY884" s="17"/>
      <c r="DZ884" s="17"/>
      <c r="EA884" s="17"/>
      <c r="EB884" s="17"/>
      <c r="EC884" s="17"/>
      <c r="ED884" s="17"/>
      <c r="EE884" s="17"/>
      <c r="EF884" s="17"/>
      <c r="EG884" s="17"/>
      <c r="EH884" s="17"/>
      <c r="EI884" s="17"/>
      <c r="EJ884" s="17"/>
      <c r="EK884" s="17"/>
      <c r="EL884" s="17"/>
      <c r="EM884" s="17"/>
      <c r="EN884" s="17"/>
      <c r="EO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  <c r="DK885" s="17"/>
      <c r="DL885" s="17"/>
      <c r="DM885" s="17"/>
      <c r="DN885" s="17"/>
      <c r="DO885" s="17"/>
      <c r="DP885" s="17"/>
      <c r="DQ885" s="17"/>
      <c r="DR885" s="17"/>
      <c r="DS885" s="17"/>
      <c r="DT885" s="17"/>
      <c r="DU885" s="17"/>
      <c r="DV885" s="17"/>
      <c r="DW885" s="17"/>
      <c r="DX885" s="17"/>
      <c r="DY885" s="17"/>
      <c r="DZ885" s="17"/>
      <c r="EA885" s="17"/>
      <c r="EB885" s="17"/>
      <c r="EC885" s="17"/>
      <c r="ED885" s="17"/>
      <c r="EE885" s="17"/>
      <c r="EF885" s="17"/>
      <c r="EG885" s="17"/>
      <c r="EH885" s="17"/>
      <c r="EI885" s="17"/>
      <c r="EJ885" s="17"/>
      <c r="EK885" s="17"/>
      <c r="EL885" s="17"/>
      <c r="EM885" s="17"/>
      <c r="EN885" s="17"/>
      <c r="EO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  <c r="CQ886" s="17"/>
      <c r="CR886" s="17"/>
      <c r="CS886" s="17"/>
      <c r="CT886" s="17"/>
      <c r="CU886" s="17"/>
      <c r="CV886" s="17"/>
      <c r="CW886" s="17"/>
      <c r="CX886" s="17"/>
      <c r="CY886" s="17"/>
      <c r="CZ886" s="17"/>
      <c r="DA886" s="17"/>
      <c r="DB886" s="17"/>
      <c r="DC886" s="17"/>
      <c r="DD886" s="17"/>
      <c r="DE886" s="17"/>
      <c r="DF886" s="17"/>
      <c r="DG886" s="17"/>
      <c r="DH886" s="17"/>
      <c r="DI886" s="17"/>
      <c r="DJ886" s="17"/>
      <c r="DK886" s="17"/>
      <c r="DL886" s="17"/>
      <c r="DM886" s="17"/>
      <c r="DN886" s="17"/>
      <c r="DO886" s="17"/>
      <c r="DP886" s="17"/>
      <c r="DQ886" s="17"/>
      <c r="DR886" s="17"/>
      <c r="DS886" s="17"/>
      <c r="DT886" s="17"/>
      <c r="DU886" s="17"/>
      <c r="DV886" s="17"/>
      <c r="DW886" s="17"/>
      <c r="DX886" s="17"/>
      <c r="DY886" s="17"/>
      <c r="DZ886" s="17"/>
      <c r="EA886" s="17"/>
      <c r="EB886" s="17"/>
      <c r="EC886" s="17"/>
      <c r="ED886" s="17"/>
      <c r="EE886" s="17"/>
      <c r="EF886" s="17"/>
      <c r="EG886" s="17"/>
      <c r="EH886" s="17"/>
      <c r="EI886" s="17"/>
      <c r="EJ886" s="17"/>
      <c r="EK886" s="17"/>
      <c r="EL886" s="17"/>
      <c r="EM886" s="17"/>
      <c r="EN886" s="17"/>
      <c r="EO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  <c r="DK887" s="17"/>
      <c r="DL887" s="17"/>
      <c r="DM887" s="17"/>
      <c r="DN887" s="17"/>
      <c r="DO887" s="17"/>
      <c r="DP887" s="17"/>
      <c r="DQ887" s="17"/>
      <c r="DR887" s="17"/>
      <c r="DS887" s="17"/>
      <c r="DT887" s="17"/>
      <c r="DU887" s="17"/>
      <c r="DV887" s="17"/>
      <c r="DW887" s="17"/>
      <c r="DX887" s="17"/>
      <c r="DY887" s="17"/>
      <c r="DZ887" s="17"/>
      <c r="EA887" s="17"/>
      <c r="EB887" s="17"/>
      <c r="EC887" s="17"/>
      <c r="ED887" s="17"/>
      <c r="EE887" s="17"/>
      <c r="EF887" s="17"/>
      <c r="EG887" s="17"/>
      <c r="EH887" s="17"/>
      <c r="EI887" s="17"/>
      <c r="EJ887" s="17"/>
      <c r="EK887" s="17"/>
      <c r="EL887" s="17"/>
      <c r="EM887" s="17"/>
      <c r="EN887" s="17"/>
      <c r="EO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  <c r="DK888" s="17"/>
      <c r="DL888" s="17"/>
      <c r="DM888" s="17"/>
      <c r="DN888" s="17"/>
      <c r="DO888" s="17"/>
      <c r="DP888" s="17"/>
      <c r="DQ888" s="17"/>
      <c r="DR888" s="17"/>
      <c r="DS888" s="17"/>
      <c r="DT888" s="17"/>
      <c r="DU888" s="17"/>
      <c r="DV888" s="17"/>
      <c r="DW888" s="17"/>
      <c r="DX888" s="17"/>
      <c r="DY888" s="17"/>
      <c r="DZ888" s="17"/>
      <c r="EA888" s="17"/>
      <c r="EB888" s="17"/>
      <c r="EC888" s="17"/>
      <c r="ED888" s="17"/>
      <c r="EE888" s="17"/>
      <c r="EF888" s="17"/>
      <c r="EG888" s="17"/>
      <c r="EH888" s="17"/>
      <c r="EI888" s="17"/>
      <c r="EJ888" s="17"/>
      <c r="EK888" s="17"/>
      <c r="EL888" s="17"/>
      <c r="EM888" s="17"/>
      <c r="EN888" s="17"/>
      <c r="EO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  <c r="DK889" s="17"/>
      <c r="DL889" s="17"/>
      <c r="DM889" s="17"/>
      <c r="DN889" s="17"/>
      <c r="DO889" s="17"/>
      <c r="DP889" s="17"/>
      <c r="DQ889" s="17"/>
      <c r="DR889" s="17"/>
      <c r="DS889" s="17"/>
      <c r="DT889" s="17"/>
      <c r="DU889" s="17"/>
      <c r="DV889" s="17"/>
      <c r="DW889" s="17"/>
      <c r="DX889" s="17"/>
      <c r="DY889" s="17"/>
      <c r="DZ889" s="17"/>
      <c r="EA889" s="17"/>
      <c r="EB889" s="17"/>
      <c r="EC889" s="17"/>
      <c r="ED889" s="17"/>
      <c r="EE889" s="17"/>
      <c r="EF889" s="17"/>
      <c r="EG889" s="17"/>
      <c r="EH889" s="17"/>
      <c r="EI889" s="17"/>
      <c r="EJ889" s="17"/>
      <c r="EK889" s="17"/>
      <c r="EL889" s="17"/>
      <c r="EM889" s="17"/>
      <c r="EN889" s="17"/>
      <c r="EO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  <c r="DK890" s="17"/>
      <c r="DL890" s="17"/>
      <c r="DM890" s="17"/>
      <c r="DN890" s="17"/>
      <c r="DO890" s="17"/>
      <c r="DP890" s="17"/>
      <c r="DQ890" s="17"/>
      <c r="DR890" s="17"/>
      <c r="DS890" s="17"/>
      <c r="DT890" s="17"/>
      <c r="DU890" s="17"/>
      <c r="DV890" s="17"/>
      <c r="DW890" s="17"/>
      <c r="DX890" s="17"/>
      <c r="DY890" s="17"/>
      <c r="DZ890" s="17"/>
      <c r="EA890" s="17"/>
      <c r="EB890" s="17"/>
      <c r="EC890" s="17"/>
      <c r="ED890" s="17"/>
      <c r="EE890" s="17"/>
      <c r="EF890" s="17"/>
      <c r="EG890" s="17"/>
      <c r="EH890" s="17"/>
      <c r="EI890" s="17"/>
      <c r="EJ890" s="17"/>
      <c r="EK890" s="17"/>
      <c r="EL890" s="17"/>
      <c r="EM890" s="17"/>
      <c r="EN890" s="17"/>
      <c r="EO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  <c r="DK891" s="17"/>
      <c r="DL891" s="17"/>
      <c r="DM891" s="17"/>
      <c r="DN891" s="17"/>
      <c r="DO891" s="17"/>
      <c r="DP891" s="17"/>
      <c r="DQ891" s="17"/>
      <c r="DR891" s="17"/>
      <c r="DS891" s="17"/>
      <c r="DT891" s="17"/>
      <c r="DU891" s="17"/>
      <c r="DV891" s="17"/>
      <c r="DW891" s="17"/>
      <c r="DX891" s="17"/>
      <c r="DY891" s="17"/>
      <c r="DZ891" s="17"/>
      <c r="EA891" s="17"/>
      <c r="EB891" s="17"/>
      <c r="EC891" s="17"/>
      <c r="ED891" s="17"/>
      <c r="EE891" s="17"/>
      <c r="EF891" s="17"/>
      <c r="EG891" s="17"/>
      <c r="EH891" s="17"/>
      <c r="EI891" s="17"/>
      <c r="EJ891" s="17"/>
      <c r="EK891" s="17"/>
      <c r="EL891" s="17"/>
      <c r="EM891" s="17"/>
      <c r="EN891" s="17"/>
      <c r="EO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  <c r="DK892" s="17"/>
      <c r="DL892" s="17"/>
      <c r="DM892" s="17"/>
      <c r="DN892" s="17"/>
      <c r="DO892" s="17"/>
      <c r="DP892" s="17"/>
      <c r="DQ892" s="17"/>
      <c r="DR892" s="17"/>
      <c r="DS892" s="17"/>
      <c r="DT892" s="17"/>
      <c r="DU892" s="17"/>
      <c r="DV892" s="17"/>
      <c r="DW892" s="17"/>
      <c r="DX892" s="17"/>
      <c r="DY892" s="17"/>
      <c r="DZ892" s="17"/>
      <c r="EA892" s="17"/>
      <c r="EB892" s="17"/>
      <c r="EC892" s="17"/>
      <c r="ED892" s="17"/>
      <c r="EE892" s="17"/>
      <c r="EF892" s="17"/>
      <c r="EG892" s="17"/>
      <c r="EH892" s="17"/>
      <c r="EI892" s="17"/>
      <c r="EJ892" s="17"/>
      <c r="EK892" s="17"/>
      <c r="EL892" s="17"/>
      <c r="EM892" s="17"/>
      <c r="EN892" s="17"/>
      <c r="EO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  <c r="DK894" s="17"/>
      <c r="DL894" s="17"/>
      <c r="DM894" s="17"/>
      <c r="DN894" s="17"/>
      <c r="DO894" s="17"/>
      <c r="DP894" s="17"/>
      <c r="DQ894" s="17"/>
      <c r="DR894" s="17"/>
      <c r="DS894" s="17"/>
      <c r="DT894" s="17"/>
      <c r="DU894" s="17"/>
      <c r="DV894" s="17"/>
      <c r="DW894" s="17"/>
      <c r="DX894" s="17"/>
      <c r="DY894" s="17"/>
      <c r="DZ894" s="17"/>
      <c r="EA894" s="17"/>
      <c r="EB894" s="17"/>
      <c r="EC894" s="17"/>
      <c r="ED894" s="17"/>
      <c r="EE894" s="17"/>
      <c r="EF894" s="17"/>
      <c r="EG894" s="17"/>
      <c r="EH894" s="17"/>
      <c r="EI894" s="17"/>
      <c r="EJ894" s="17"/>
      <c r="EK894" s="17"/>
      <c r="EL894" s="17"/>
      <c r="EM894" s="17"/>
      <c r="EN894" s="17"/>
      <c r="EO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  <c r="DK895" s="17"/>
      <c r="DL895" s="17"/>
      <c r="DM895" s="17"/>
      <c r="DN895" s="17"/>
      <c r="DO895" s="17"/>
      <c r="DP895" s="17"/>
      <c r="DQ895" s="17"/>
      <c r="DR895" s="17"/>
      <c r="DS895" s="17"/>
      <c r="DT895" s="17"/>
      <c r="DU895" s="17"/>
      <c r="DV895" s="17"/>
      <c r="DW895" s="17"/>
      <c r="DX895" s="17"/>
      <c r="DY895" s="17"/>
      <c r="DZ895" s="17"/>
      <c r="EA895" s="17"/>
      <c r="EB895" s="17"/>
      <c r="EC895" s="17"/>
      <c r="ED895" s="17"/>
      <c r="EE895" s="17"/>
      <c r="EF895" s="17"/>
      <c r="EG895" s="17"/>
      <c r="EH895" s="17"/>
      <c r="EI895" s="17"/>
      <c r="EJ895" s="17"/>
      <c r="EK895" s="17"/>
      <c r="EL895" s="17"/>
      <c r="EM895" s="17"/>
      <c r="EN895" s="17"/>
      <c r="EO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  <c r="DK896" s="17"/>
      <c r="DL896" s="17"/>
      <c r="DM896" s="17"/>
      <c r="DN896" s="17"/>
      <c r="DO896" s="17"/>
      <c r="DP896" s="17"/>
      <c r="DQ896" s="17"/>
      <c r="DR896" s="17"/>
      <c r="DS896" s="17"/>
      <c r="DT896" s="17"/>
      <c r="DU896" s="17"/>
      <c r="DV896" s="17"/>
      <c r="DW896" s="17"/>
      <c r="DX896" s="17"/>
      <c r="DY896" s="17"/>
      <c r="DZ896" s="17"/>
      <c r="EA896" s="17"/>
      <c r="EB896" s="17"/>
      <c r="EC896" s="17"/>
      <c r="ED896" s="17"/>
      <c r="EE896" s="17"/>
      <c r="EF896" s="17"/>
      <c r="EG896" s="17"/>
      <c r="EH896" s="17"/>
      <c r="EI896" s="17"/>
      <c r="EJ896" s="17"/>
      <c r="EK896" s="17"/>
      <c r="EL896" s="17"/>
      <c r="EM896" s="17"/>
      <c r="EN896" s="17"/>
      <c r="EO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  <c r="DK897" s="17"/>
      <c r="DL897" s="17"/>
      <c r="DM897" s="17"/>
      <c r="DN897" s="17"/>
      <c r="DO897" s="17"/>
      <c r="DP897" s="17"/>
      <c r="DQ897" s="17"/>
      <c r="DR897" s="17"/>
      <c r="DS897" s="17"/>
      <c r="DT897" s="17"/>
      <c r="DU897" s="17"/>
      <c r="DV897" s="17"/>
      <c r="DW897" s="17"/>
      <c r="DX897" s="17"/>
      <c r="DY897" s="17"/>
      <c r="DZ897" s="17"/>
      <c r="EA897" s="17"/>
      <c r="EB897" s="17"/>
      <c r="EC897" s="17"/>
      <c r="ED897" s="17"/>
      <c r="EE897" s="17"/>
      <c r="EF897" s="17"/>
      <c r="EG897" s="17"/>
      <c r="EH897" s="17"/>
      <c r="EI897" s="17"/>
      <c r="EJ897" s="17"/>
      <c r="EK897" s="17"/>
      <c r="EL897" s="17"/>
      <c r="EM897" s="17"/>
      <c r="EN897" s="17"/>
      <c r="EO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  <c r="DK898" s="17"/>
      <c r="DL898" s="17"/>
      <c r="DM898" s="17"/>
      <c r="DN898" s="17"/>
      <c r="DO898" s="17"/>
      <c r="DP898" s="17"/>
      <c r="DQ898" s="17"/>
      <c r="DR898" s="17"/>
      <c r="DS898" s="17"/>
      <c r="DT898" s="17"/>
      <c r="DU898" s="17"/>
      <c r="DV898" s="17"/>
      <c r="DW898" s="17"/>
      <c r="DX898" s="17"/>
      <c r="DY898" s="17"/>
      <c r="DZ898" s="17"/>
      <c r="EA898" s="17"/>
      <c r="EB898" s="17"/>
      <c r="EC898" s="17"/>
      <c r="ED898" s="17"/>
      <c r="EE898" s="17"/>
      <c r="EF898" s="17"/>
      <c r="EG898" s="17"/>
      <c r="EH898" s="17"/>
      <c r="EI898" s="17"/>
      <c r="EJ898" s="17"/>
      <c r="EK898" s="17"/>
      <c r="EL898" s="17"/>
      <c r="EM898" s="17"/>
      <c r="EN898" s="17"/>
      <c r="EO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  <c r="DK899" s="17"/>
      <c r="DL899" s="17"/>
      <c r="DM899" s="17"/>
      <c r="DN899" s="17"/>
      <c r="DO899" s="17"/>
      <c r="DP899" s="17"/>
      <c r="DQ899" s="17"/>
      <c r="DR899" s="17"/>
      <c r="DS899" s="17"/>
      <c r="DT899" s="17"/>
      <c r="DU899" s="17"/>
      <c r="DV899" s="17"/>
      <c r="DW899" s="17"/>
      <c r="DX899" s="17"/>
      <c r="DY899" s="17"/>
      <c r="DZ899" s="17"/>
      <c r="EA899" s="17"/>
      <c r="EB899" s="17"/>
      <c r="EC899" s="17"/>
      <c r="ED899" s="17"/>
      <c r="EE899" s="17"/>
      <c r="EF899" s="17"/>
      <c r="EG899" s="17"/>
      <c r="EH899" s="17"/>
      <c r="EI899" s="17"/>
      <c r="EJ899" s="17"/>
      <c r="EK899" s="17"/>
      <c r="EL899" s="17"/>
      <c r="EM899" s="17"/>
      <c r="EN899" s="17"/>
      <c r="EO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  <c r="DK900" s="17"/>
      <c r="DL900" s="17"/>
      <c r="DM900" s="17"/>
      <c r="DN900" s="17"/>
      <c r="DO900" s="17"/>
      <c r="DP900" s="17"/>
      <c r="DQ900" s="17"/>
      <c r="DR900" s="17"/>
      <c r="DS900" s="17"/>
      <c r="DT900" s="17"/>
      <c r="DU900" s="17"/>
      <c r="DV900" s="17"/>
      <c r="DW900" s="17"/>
      <c r="DX900" s="17"/>
      <c r="DY900" s="17"/>
      <c r="DZ900" s="17"/>
      <c r="EA900" s="17"/>
      <c r="EB900" s="17"/>
      <c r="EC900" s="17"/>
      <c r="ED900" s="17"/>
      <c r="EE900" s="17"/>
      <c r="EF900" s="17"/>
      <c r="EG900" s="17"/>
      <c r="EH900" s="17"/>
      <c r="EI900" s="17"/>
      <c r="EJ900" s="17"/>
      <c r="EK900" s="17"/>
      <c r="EL900" s="17"/>
      <c r="EM900" s="17"/>
      <c r="EN900" s="17"/>
      <c r="EO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  <c r="DK901" s="17"/>
      <c r="DL901" s="17"/>
      <c r="DM901" s="17"/>
      <c r="DN901" s="17"/>
      <c r="DO901" s="17"/>
      <c r="DP901" s="17"/>
      <c r="DQ901" s="17"/>
      <c r="DR901" s="17"/>
      <c r="DS901" s="17"/>
      <c r="DT901" s="17"/>
      <c r="DU901" s="17"/>
      <c r="DV901" s="17"/>
      <c r="DW901" s="17"/>
      <c r="DX901" s="17"/>
      <c r="DY901" s="17"/>
      <c r="DZ901" s="17"/>
      <c r="EA901" s="17"/>
      <c r="EB901" s="17"/>
      <c r="EC901" s="17"/>
      <c r="ED901" s="17"/>
      <c r="EE901" s="17"/>
      <c r="EF901" s="17"/>
      <c r="EG901" s="17"/>
      <c r="EH901" s="17"/>
      <c r="EI901" s="17"/>
      <c r="EJ901" s="17"/>
      <c r="EK901" s="17"/>
      <c r="EL901" s="17"/>
      <c r="EM901" s="17"/>
      <c r="EN901" s="17"/>
      <c r="EO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  <c r="DK902" s="17"/>
      <c r="DL902" s="17"/>
      <c r="DM902" s="17"/>
      <c r="DN902" s="17"/>
      <c r="DO902" s="17"/>
      <c r="DP902" s="17"/>
      <c r="DQ902" s="17"/>
      <c r="DR902" s="17"/>
      <c r="DS902" s="17"/>
      <c r="DT902" s="17"/>
      <c r="DU902" s="17"/>
      <c r="DV902" s="17"/>
      <c r="DW902" s="17"/>
      <c r="DX902" s="17"/>
      <c r="DY902" s="17"/>
      <c r="DZ902" s="17"/>
      <c r="EA902" s="17"/>
      <c r="EB902" s="17"/>
      <c r="EC902" s="17"/>
      <c r="ED902" s="17"/>
      <c r="EE902" s="17"/>
      <c r="EF902" s="17"/>
      <c r="EG902" s="17"/>
      <c r="EH902" s="17"/>
      <c r="EI902" s="17"/>
      <c r="EJ902" s="17"/>
      <c r="EK902" s="17"/>
      <c r="EL902" s="17"/>
      <c r="EM902" s="17"/>
      <c r="EN902" s="17"/>
      <c r="EO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  <c r="DK903" s="17"/>
      <c r="DL903" s="17"/>
      <c r="DM903" s="17"/>
      <c r="DN903" s="17"/>
      <c r="DO903" s="17"/>
      <c r="DP903" s="17"/>
      <c r="DQ903" s="17"/>
      <c r="DR903" s="17"/>
      <c r="DS903" s="17"/>
      <c r="DT903" s="17"/>
      <c r="DU903" s="17"/>
      <c r="DV903" s="17"/>
      <c r="DW903" s="17"/>
      <c r="DX903" s="17"/>
      <c r="DY903" s="17"/>
      <c r="DZ903" s="17"/>
      <c r="EA903" s="17"/>
      <c r="EB903" s="17"/>
      <c r="EC903" s="17"/>
      <c r="ED903" s="17"/>
      <c r="EE903" s="17"/>
      <c r="EF903" s="17"/>
      <c r="EG903" s="17"/>
      <c r="EH903" s="17"/>
      <c r="EI903" s="17"/>
      <c r="EJ903" s="17"/>
      <c r="EK903" s="17"/>
      <c r="EL903" s="17"/>
      <c r="EM903" s="17"/>
      <c r="EN903" s="17"/>
      <c r="EO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  <c r="DK904" s="17"/>
      <c r="DL904" s="17"/>
      <c r="DM904" s="17"/>
      <c r="DN904" s="17"/>
      <c r="DO904" s="17"/>
      <c r="DP904" s="17"/>
      <c r="DQ904" s="17"/>
      <c r="DR904" s="17"/>
      <c r="DS904" s="17"/>
      <c r="DT904" s="17"/>
      <c r="DU904" s="17"/>
      <c r="DV904" s="17"/>
      <c r="DW904" s="17"/>
      <c r="DX904" s="17"/>
      <c r="DY904" s="17"/>
      <c r="DZ904" s="17"/>
      <c r="EA904" s="17"/>
      <c r="EB904" s="17"/>
      <c r="EC904" s="17"/>
      <c r="ED904" s="17"/>
      <c r="EE904" s="17"/>
      <c r="EF904" s="17"/>
      <c r="EG904" s="17"/>
      <c r="EH904" s="17"/>
      <c r="EI904" s="17"/>
      <c r="EJ904" s="17"/>
      <c r="EK904" s="17"/>
      <c r="EL904" s="17"/>
      <c r="EM904" s="17"/>
      <c r="EN904" s="17"/>
      <c r="EO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  <c r="DK905" s="17"/>
      <c r="DL905" s="17"/>
      <c r="DM905" s="17"/>
      <c r="DN905" s="17"/>
      <c r="DO905" s="17"/>
      <c r="DP905" s="17"/>
      <c r="DQ905" s="17"/>
      <c r="DR905" s="17"/>
      <c r="DS905" s="17"/>
      <c r="DT905" s="17"/>
      <c r="DU905" s="17"/>
      <c r="DV905" s="17"/>
      <c r="DW905" s="17"/>
      <c r="DX905" s="17"/>
      <c r="DY905" s="17"/>
      <c r="DZ905" s="17"/>
      <c r="EA905" s="17"/>
      <c r="EB905" s="17"/>
      <c r="EC905" s="17"/>
      <c r="ED905" s="17"/>
      <c r="EE905" s="17"/>
      <c r="EF905" s="17"/>
      <c r="EG905" s="17"/>
      <c r="EH905" s="17"/>
      <c r="EI905" s="17"/>
      <c r="EJ905" s="17"/>
      <c r="EK905" s="17"/>
      <c r="EL905" s="17"/>
      <c r="EM905" s="17"/>
      <c r="EN905" s="17"/>
      <c r="EO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  <c r="DK906" s="17"/>
      <c r="DL906" s="17"/>
      <c r="DM906" s="17"/>
      <c r="DN906" s="17"/>
      <c r="DO906" s="17"/>
      <c r="DP906" s="17"/>
      <c r="DQ906" s="17"/>
      <c r="DR906" s="17"/>
      <c r="DS906" s="17"/>
      <c r="DT906" s="17"/>
      <c r="DU906" s="17"/>
      <c r="DV906" s="17"/>
      <c r="DW906" s="17"/>
      <c r="DX906" s="17"/>
      <c r="DY906" s="17"/>
      <c r="DZ906" s="17"/>
      <c r="EA906" s="17"/>
      <c r="EB906" s="17"/>
      <c r="EC906" s="17"/>
      <c r="ED906" s="17"/>
      <c r="EE906" s="17"/>
      <c r="EF906" s="17"/>
      <c r="EG906" s="17"/>
      <c r="EH906" s="17"/>
      <c r="EI906" s="17"/>
      <c r="EJ906" s="17"/>
      <c r="EK906" s="17"/>
      <c r="EL906" s="17"/>
      <c r="EM906" s="17"/>
      <c r="EN906" s="17"/>
      <c r="EO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  <c r="DK907" s="17"/>
      <c r="DL907" s="17"/>
      <c r="DM907" s="17"/>
      <c r="DN907" s="17"/>
      <c r="DO907" s="17"/>
      <c r="DP907" s="17"/>
      <c r="DQ907" s="17"/>
      <c r="DR907" s="17"/>
      <c r="DS907" s="17"/>
      <c r="DT907" s="17"/>
      <c r="DU907" s="17"/>
      <c r="DV907" s="17"/>
      <c r="DW907" s="17"/>
      <c r="DX907" s="17"/>
      <c r="DY907" s="17"/>
      <c r="DZ907" s="17"/>
      <c r="EA907" s="17"/>
      <c r="EB907" s="17"/>
      <c r="EC907" s="17"/>
      <c r="ED907" s="17"/>
      <c r="EE907" s="17"/>
      <c r="EF907" s="17"/>
      <c r="EG907" s="17"/>
      <c r="EH907" s="17"/>
      <c r="EI907" s="17"/>
      <c r="EJ907" s="17"/>
      <c r="EK907" s="17"/>
      <c r="EL907" s="17"/>
      <c r="EM907" s="17"/>
      <c r="EN907" s="17"/>
      <c r="EO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  <c r="DK908" s="17"/>
      <c r="DL908" s="17"/>
      <c r="DM908" s="17"/>
      <c r="DN908" s="17"/>
      <c r="DO908" s="17"/>
      <c r="DP908" s="17"/>
      <c r="DQ908" s="17"/>
      <c r="DR908" s="17"/>
      <c r="DS908" s="17"/>
      <c r="DT908" s="17"/>
      <c r="DU908" s="17"/>
      <c r="DV908" s="17"/>
      <c r="DW908" s="17"/>
      <c r="DX908" s="17"/>
      <c r="DY908" s="17"/>
      <c r="DZ908" s="17"/>
      <c r="EA908" s="17"/>
      <c r="EB908" s="17"/>
      <c r="EC908" s="17"/>
      <c r="ED908" s="17"/>
      <c r="EE908" s="17"/>
      <c r="EF908" s="17"/>
      <c r="EG908" s="17"/>
      <c r="EH908" s="17"/>
      <c r="EI908" s="17"/>
      <c r="EJ908" s="17"/>
      <c r="EK908" s="17"/>
      <c r="EL908" s="17"/>
      <c r="EM908" s="17"/>
      <c r="EN908" s="17"/>
      <c r="EO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7"/>
      <c r="DN909" s="17"/>
      <c r="DO909" s="17"/>
      <c r="DP909" s="17"/>
      <c r="DQ909" s="17"/>
      <c r="DR909" s="17"/>
      <c r="DS909" s="17"/>
      <c r="DT909" s="17"/>
      <c r="DU909" s="17"/>
      <c r="DV909" s="17"/>
      <c r="DW909" s="17"/>
      <c r="DX909" s="17"/>
      <c r="DY909" s="17"/>
      <c r="DZ909" s="17"/>
      <c r="EA909" s="17"/>
      <c r="EB909" s="17"/>
      <c r="EC909" s="17"/>
      <c r="ED909" s="17"/>
      <c r="EE909" s="17"/>
      <c r="EF909" s="17"/>
      <c r="EG909" s="17"/>
      <c r="EH909" s="17"/>
      <c r="EI909" s="17"/>
      <c r="EJ909" s="17"/>
      <c r="EK909" s="17"/>
      <c r="EL909" s="17"/>
      <c r="EM909" s="17"/>
      <c r="EN909" s="17"/>
      <c r="EO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  <c r="DK910" s="17"/>
      <c r="DL910" s="17"/>
      <c r="DM910" s="17"/>
      <c r="DN910" s="17"/>
      <c r="DO910" s="17"/>
      <c r="DP910" s="17"/>
      <c r="DQ910" s="17"/>
      <c r="DR910" s="17"/>
      <c r="DS910" s="17"/>
      <c r="DT910" s="17"/>
      <c r="DU910" s="17"/>
      <c r="DV910" s="17"/>
      <c r="DW910" s="17"/>
      <c r="DX910" s="17"/>
      <c r="DY910" s="17"/>
      <c r="DZ910" s="17"/>
      <c r="EA910" s="17"/>
      <c r="EB910" s="17"/>
      <c r="EC910" s="17"/>
      <c r="ED910" s="17"/>
      <c r="EE910" s="17"/>
      <c r="EF910" s="17"/>
      <c r="EG910" s="17"/>
      <c r="EH910" s="17"/>
      <c r="EI910" s="17"/>
      <c r="EJ910" s="17"/>
      <c r="EK910" s="17"/>
      <c r="EL910" s="17"/>
      <c r="EM910" s="17"/>
      <c r="EN910" s="17"/>
      <c r="EO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  <c r="DK911" s="17"/>
      <c r="DL911" s="17"/>
      <c r="DM911" s="17"/>
      <c r="DN911" s="17"/>
      <c r="DO911" s="17"/>
      <c r="DP911" s="17"/>
      <c r="DQ911" s="17"/>
      <c r="DR911" s="17"/>
      <c r="DS911" s="17"/>
      <c r="DT911" s="17"/>
      <c r="DU911" s="17"/>
      <c r="DV911" s="17"/>
      <c r="DW911" s="17"/>
      <c r="DX911" s="17"/>
      <c r="DY911" s="17"/>
      <c r="DZ911" s="17"/>
      <c r="EA911" s="17"/>
      <c r="EB911" s="17"/>
      <c r="EC911" s="17"/>
      <c r="ED911" s="17"/>
      <c r="EE911" s="17"/>
      <c r="EF911" s="17"/>
      <c r="EG911" s="17"/>
      <c r="EH911" s="17"/>
      <c r="EI911" s="17"/>
      <c r="EJ911" s="17"/>
      <c r="EK911" s="17"/>
      <c r="EL911" s="17"/>
      <c r="EM911" s="17"/>
      <c r="EN911" s="17"/>
      <c r="EO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  <c r="DK912" s="17"/>
      <c r="DL912" s="17"/>
      <c r="DM912" s="17"/>
      <c r="DN912" s="17"/>
      <c r="DO912" s="17"/>
      <c r="DP912" s="17"/>
      <c r="DQ912" s="17"/>
      <c r="DR912" s="17"/>
      <c r="DS912" s="17"/>
      <c r="DT912" s="17"/>
      <c r="DU912" s="17"/>
      <c r="DV912" s="17"/>
      <c r="DW912" s="17"/>
      <c r="DX912" s="17"/>
      <c r="DY912" s="17"/>
      <c r="DZ912" s="17"/>
      <c r="EA912" s="17"/>
      <c r="EB912" s="17"/>
      <c r="EC912" s="17"/>
      <c r="ED912" s="17"/>
      <c r="EE912" s="17"/>
      <c r="EF912" s="17"/>
      <c r="EG912" s="17"/>
      <c r="EH912" s="17"/>
      <c r="EI912" s="17"/>
      <c r="EJ912" s="17"/>
      <c r="EK912" s="17"/>
      <c r="EL912" s="17"/>
      <c r="EM912" s="17"/>
      <c r="EN912" s="17"/>
      <c r="EO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  <c r="DK913" s="17"/>
      <c r="DL913" s="17"/>
      <c r="DM913" s="17"/>
      <c r="DN913" s="17"/>
      <c r="DO913" s="17"/>
      <c r="DP913" s="17"/>
      <c r="DQ913" s="17"/>
      <c r="DR913" s="17"/>
      <c r="DS913" s="17"/>
      <c r="DT913" s="17"/>
      <c r="DU913" s="17"/>
      <c r="DV913" s="17"/>
      <c r="DW913" s="17"/>
      <c r="DX913" s="17"/>
      <c r="DY913" s="17"/>
      <c r="DZ913" s="17"/>
      <c r="EA913" s="17"/>
      <c r="EB913" s="17"/>
      <c r="EC913" s="17"/>
      <c r="ED913" s="17"/>
      <c r="EE913" s="17"/>
      <c r="EF913" s="17"/>
      <c r="EG913" s="17"/>
      <c r="EH913" s="17"/>
      <c r="EI913" s="17"/>
      <c r="EJ913" s="17"/>
      <c r="EK913" s="17"/>
      <c r="EL913" s="17"/>
      <c r="EM913" s="17"/>
      <c r="EN913" s="17"/>
      <c r="EO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  <c r="DU914" s="17"/>
      <c r="DV914" s="17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  <c r="EK914" s="17"/>
      <c r="EL914" s="17"/>
      <c r="EM914" s="17"/>
      <c r="EN914" s="17"/>
      <c r="EO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  <c r="DK915" s="17"/>
      <c r="DL915" s="17"/>
      <c r="DM915" s="17"/>
      <c r="DN915" s="17"/>
      <c r="DO915" s="17"/>
      <c r="DP915" s="17"/>
      <c r="DQ915" s="17"/>
      <c r="DR915" s="17"/>
      <c r="DS915" s="17"/>
      <c r="DT915" s="17"/>
      <c r="DU915" s="17"/>
      <c r="DV915" s="17"/>
      <c r="DW915" s="17"/>
      <c r="DX915" s="17"/>
      <c r="DY915" s="17"/>
      <c r="DZ915" s="17"/>
      <c r="EA915" s="17"/>
      <c r="EB915" s="17"/>
      <c r="EC915" s="17"/>
      <c r="ED915" s="17"/>
      <c r="EE915" s="17"/>
      <c r="EF915" s="17"/>
      <c r="EG915" s="17"/>
      <c r="EH915" s="17"/>
      <c r="EI915" s="17"/>
      <c r="EJ915" s="17"/>
      <c r="EK915" s="17"/>
      <c r="EL915" s="17"/>
      <c r="EM915" s="17"/>
      <c r="EN915" s="17"/>
      <c r="EO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  <c r="DK916" s="17"/>
      <c r="DL916" s="17"/>
      <c r="DM916" s="17"/>
      <c r="DN916" s="17"/>
      <c r="DO916" s="17"/>
      <c r="DP916" s="17"/>
      <c r="DQ916" s="17"/>
      <c r="DR916" s="17"/>
      <c r="DS916" s="17"/>
      <c r="DT916" s="17"/>
      <c r="DU916" s="17"/>
      <c r="DV916" s="17"/>
      <c r="DW916" s="17"/>
      <c r="DX916" s="17"/>
      <c r="DY916" s="17"/>
      <c r="DZ916" s="17"/>
      <c r="EA916" s="17"/>
      <c r="EB916" s="17"/>
      <c r="EC916" s="17"/>
      <c r="ED916" s="17"/>
      <c r="EE916" s="17"/>
      <c r="EF916" s="17"/>
      <c r="EG916" s="17"/>
      <c r="EH916" s="17"/>
      <c r="EI916" s="17"/>
      <c r="EJ916" s="17"/>
      <c r="EK916" s="17"/>
      <c r="EL916" s="17"/>
      <c r="EM916" s="17"/>
      <c r="EN916" s="17"/>
      <c r="EO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  <c r="DU917" s="17"/>
      <c r="DV917" s="17"/>
      <c r="DW917" s="17"/>
      <c r="DX917" s="17"/>
      <c r="DY917" s="17"/>
      <c r="DZ917" s="17"/>
      <c r="EA917" s="17"/>
      <c r="EB917" s="17"/>
      <c r="EC917" s="17"/>
      <c r="ED917" s="17"/>
      <c r="EE917" s="17"/>
      <c r="EF917" s="17"/>
      <c r="EG917" s="17"/>
      <c r="EH917" s="17"/>
      <c r="EI917" s="17"/>
      <c r="EJ917" s="17"/>
      <c r="EK917" s="17"/>
      <c r="EL917" s="17"/>
      <c r="EM917" s="17"/>
      <c r="EN917" s="17"/>
      <c r="EO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  <c r="DK918" s="17"/>
      <c r="DL918" s="17"/>
      <c r="DM918" s="17"/>
      <c r="DN918" s="17"/>
      <c r="DO918" s="17"/>
      <c r="DP918" s="17"/>
      <c r="DQ918" s="17"/>
      <c r="DR918" s="17"/>
      <c r="DS918" s="17"/>
      <c r="DT918" s="17"/>
      <c r="DU918" s="17"/>
      <c r="DV918" s="17"/>
      <c r="DW918" s="17"/>
      <c r="DX918" s="17"/>
      <c r="DY918" s="17"/>
      <c r="DZ918" s="17"/>
      <c r="EA918" s="17"/>
      <c r="EB918" s="17"/>
      <c r="EC918" s="17"/>
      <c r="ED918" s="17"/>
      <c r="EE918" s="17"/>
      <c r="EF918" s="17"/>
      <c r="EG918" s="17"/>
      <c r="EH918" s="17"/>
      <c r="EI918" s="17"/>
      <c r="EJ918" s="17"/>
      <c r="EK918" s="17"/>
      <c r="EL918" s="17"/>
      <c r="EM918" s="17"/>
      <c r="EN918" s="17"/>
      <c r="EO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  <c r="DK919" s="17"/>
      <c r="DL919" s="17"/>
      <c r="DM919" s="17"/>
      <c r="DN919" s="17"/>
      <c r="DO919" s="17"/>
      <c r="DP919" s="17"/>
      <c r="DQ919" s="17"/>
      <c r="DR919" s="17"/>
      <c r="DS919" s="17"/>
      <c r="DT919" s="17"/>
      <c r="DU919" s="17"/>
      <c r="DV919" s="17"/>
      <c r="DW919" s="17"/>
      <c r="DX919" s="17"/>
      <c r="DY919" s="17"/>
      <c r="DZ919" s="17"/>
      <c r="EA919" s="17"/>
      <c r="EB919" s="17"/>
      <c r="EC919" s="17"/>
      <c r="ED919" s="17"/>
      <c r="EE919" s="17"/>
      <c r="EF919" s="17"/>
      <c r="EG919" s="17"/>
      <c r="EH919" s="17"/>
      <c r="EI919" s="17"/>
      <c r="EJ919" s="17"/>
      <c r="EK919" s="17"/>
      <c r="EL919" s="17"/>
      <c r="EM919" s="17"/>
      <c r="EN919" s="17"/>
      <c r="EO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  <c r="DK920" s="17"/>
      <c r="DL920" s="17"/>
      <c r="DM920" s="17"/>
      <c r="DN920" s="17"/>
      <c r="DO920" s="17"/>
      <c r="DP920" s="17"/>
      <c r="DQ920" s="17"/>
      <c r="DR920" s="17"/>
      <c r="DS920" s="17"/>
      <c r="DT920" s="17"/>
      <c r="DU920" s="17"/>
      <c r="DV920" s="17"/>
      <c r="DW920" s="17"/>
      <c r="DX920" s="17"/>
      <c r="DY920" s="17"/>
      <c r="DZ920" s="17"/>
      <c r="EA920" s="17"/>
      <c r="EB920" s="17"/>
      <c r="EC920" s="17"/>
      <c r="ED920" s="17"/>
      <c r="EE920" s="17"/>
      <c r="EF920" s="17"/>
      <c r="EG920" s="17"/>
      <c r="EH920" s="17"/>
      <c r="EI920" s="17"/>
      <c r="EJ920" s="17"/>
      <c r="EK920" s="17"/>
      <c r="EL920" s="17"/>
      <c r="EM920" s="17"/>
      <c r="EN920" s="17"/>
      <c r="EO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  <c r="DK921" s="17"/>
      <c r="DL921" s="17"/>
      <c r="DM921" s="17"/>
      <c r="DN921" s="17"/>
      <c r="DO921" s="17"/>
      <c r="DP921" s="17"/>
      <c r="DQ921" s="17"/>
      <c r="DR921" s="17"/>
      <c r="DS921" s="17"/>
      <c r="DT921" s="17"/>
      <c r="DU921" s="17"/>
      <c r="DV921" s="17"/>
      <c r="DW921" s="17"/>
      <c r="DX921" s="17"/>
      <c r="DY921" s="17"/>
      <c r="DZ921" s="17"/>
      <c r="EA921" s="17"/>
      <c r="EB921" s="17"/>
      <c r="EC921" s="17"/>
      <c r="ED921" s="17"/>
      <c r="EE921" s="17"/>
      <c r="EF921" s="17"/>
      <c r="EG921" s="17"/>
      <c r="EH921" s="17"/>
      <c r="EI921" s="17"/>
      <c r="EJ921" s="17"/>
      <c r="EK921" s="17"/>
      <c r="EL921" s="17"/>
      <c r="EM921" s="17"/>
      <c r="EN921" s="17"/>
      <c r="EO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  <c r="DK923" s="17"/>
      <c r="DL923" s="17"/>
      <c r="DM923" s="17"/>
      <c r="DN923" s="17"/>
      <c r="DO923" s="17"/>
      <c r="DP923" s="17"/>
      <c r="DQ923" s="17"/>
      <c r="DR923" s="17"/>
      <c r="DS923" s="17"/>
      <c r="DT923" s="17"/>
      <c r="DU923" s="17"/>
      <c r="DV923" s="17"/>
      <c r="DW923" s="17"/>
      <c r="DX923" s="17"/>
      <c r="DY923" s="17"/>
      <c r="DZ923" s="17"/>
      <c r="EA923" s="17"/>
      <c r="EB923" s="17"/>
      <c r="EC923" s="17"/>
      <c r="ED923" s="17"/>
      <c r="EE923" s="17"/>
      <c r="EF923" s="17"/>
      <c r="EG923" s="17"/>
      <c r="EH923" s="17"/>
      <c r="EI923" s="17"/>
      <c r="EJ923" s="17"/>
      <c r="EK923" s="17"/>
      <c r="EL923" s="17"/>
      <c r="EM923" s="17"/>
      <c r="EN923" s="17"/>
      <c r="EO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  <c r="DK924" s="17"/>
      <c r="DL924" s="17"/>
      <c r="DM924" s="17"/>
      <c r="DN924" s="17"/>
      <c r="DO924" s="17"/>
      <c r="DP924" s="17"/>
      <c r="DQ924" s="17"/>
      <c r="DR924" s="17"/>
      <c r="DS924" s="17"/>
      <c r="DT924" s="17"/>
      <c r="DU924" s="17"/>
      <c r="DV924" s="17"/>
      <c r="DW924" s="17"/>
      <c r="DX924" s="17"/>
      <c r="DY924" s="17"/>
      <c r="DZ924" s="17"/>
      <c r="EA924" s="17"/>
      <c r="EB924" s="17"/>
      <c r="EC924" s="17"/>
      <c r="ED924" s="17"/>
      <c r="EE924" s="17"/>
      <c r="EF924" s="17"/>
      <c r="EG924" s="17"/>
      <c r="EH924" s="17"/>
      <c r="EI924" s="17"/>
      <c r="EJ924" s="17"/>
      <c r="EK924" s="17"/>
      <c r="EL924" s="17"/>
      <c r="EM924" s="17"/>
      <c r="EN924" s="17"/>
      <c r="EO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  <c r="DK927" s="17"/>
      <c r="DL927" s="17"/>
      <c r="DM927" s="17"/>
      <c r="DN927" s="17"/>
      <c r="DO927" s="17"/>
      <c r="DP927" s="17"/>
      <c r="DQ927" s="17"/>
      <c r="DR927" s="17"/>
      <c r="DS927" s="17"/>
      <c r="DT927" s="17"/>
      <c r="DU927" s="17"/>
      <c r="DV927" s="17"/>
      <c r="DW927" s="17"/>
      <c r="DX927" s="17"/>
      <c r="DY927" s="17"/>
      <c r="DZ927" s="17"/>
      <c r="EA927" s="17"/>
      <c r="EB927" s="17"/>
      <c r="EC927" s="17"/>
      <c r="ED927" s="17"/>
      <c r="EE927" s="17"/>
      <c r="EF927" s="17"/>
      <c r="EG927" s="17"/>
      <c r="EH927" s="17"/>
      <c r="EI927" s="17"/>
      <c r="EJ927" s="17"/>
      <c r="EK927" s="17"/>
      <c r="EL927" s="17"/>
      <c r="EM927" s="17"/>
      <c r="EN927" s="17"/>
      <c r="EO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  <c r="DK928" s="17"/>
      <c r="DL928" s="17"/>
      <c r="DM928" s="17"/>
      <c r="DN928" s="17"/>
      <c r="DO928" s="17"/>
      <c r="DP928" s="17"/>
      <c r="DQ928" s="17"/>
      <c r="DR928" s="17"/>
      <c r="DS928" s="17"/>
      <c r="DT928" s="17"/>
      <c r="DU928" s="17"/>
      <c r="DV928" s="17"/>
      <c r="DW928" s="17"/>
      <c r="DX928" s="17"/>
      <c r="DY928" s="17"/>
      <c r="DZ928" s="17"/>
      <c r="EA928" s="17"/>
      <c r="EB928" s="17"/>
      <c r="EC928" s="17"/>
      <c r="ED928" s="17"/>
      <c r="EE928" s="17"/>
      <c r="EF928" s="17"/>
      <c r="EG928" s="17"/>
      <c r="EH928" s="17"/>
      <c r="EI928" s="17"/>
      <c r="EJ928" s="17"/>
      <c r="EK928" s="17"/>
      <c r="EL928" s="17"/>
      <c r="EM928" s="17"/>
      <c r="EN928" s="17"/>
      <c r="EO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  <c r="DK931" s="17"/>
      <c r="DL931" s="17"/>
      <c r="DM931" s="17"/>
      <c r="DN931" s="17"/>
      <c r="DO931" s="17"/>
      <c r="DP931" s="17"/>
      <c r="DQ931" s="17"/>
      <c r="DR931" s="17"/>
      <c r="DS931" s="17"/>
      <c r="DT931" s="17"/>
      <c r="DU931" s="17"/>
      <c r="DV931" s="17"/>
      <c r="DW931" s="17"/>
      <c r="DX931" s="17"/>
      <c r="DY931" s="17"/>
      <c r="DZ931" s="17"/>
      <c r="EA931" s="17"/>
      <c r="EB931" s="17"/>
      <c r="EC931" s="17"/>
      <c r="ED931" s="17"/>
      <c r="EE931" s="17"/>
      <c r="EF931" s="17"/>
      <c r="EG931" s="17"/>
      <c r="EH931" s="17"/>
      <c r="EI931" s="17"/>
      <c r="EJ931" s="17"/>
      <c r="EK931" s="17"/>
      <c r="EL931" s="17"/>
      <c r="EM931" s="17"/>
      <c r="EN931" s="17"/>
      <c r="EO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  <c r="DK932" s="17"/>
      <c r="DL932" s="17"/>
      <c r="DM932" s="17"/>
      <c r="DN932" s="17"/>
      <c r="DO932" s="17"/>
      <c r="DP932" s="17"/>
      <c r="DQ932" s="17"/>
      <c r="DR932" s="17"/>
      <c r="DS932" s="17"/>
      <c r="DT932" s="17"/>
      <c r="DU932" s="17"/>
      <c r="DV932" s="17"/>
      <c r="DW932" s="17"/>
      <c r="DX932" s="17"/>
      <c r="DY932" s="17"/>
      <c r="DZ932" s="17"/>
      <c r="EA932" s="17"/>
      <c r="EB932" s="17"/>
      <c r="EC932" s="17"/>
      <c r="ED932" s="17"/>
      <c r="EE932" s="17"/>
      <c r="EF932" s="17"/>
      <c r="EG932" s="17"/>
      <c r="EH932" s="17"/>
      <c r="EI932" s="17"/>
      <c r="EJ932" s="17"/>
      <c r="EK932" s="17"/>
      <c r="EL932" s="17"/>
      <c r="EM932" s="17"/>
      <c r="EN932" s="17"/>
      <c r="EO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  <c r="DK933" s="17"/>
      <c r="DL933" s="17"/>
      <c r="DM933" s="17"/>
      <c r="DN933" s="17"/>
      <c r="DO933" s="17"/>
      <c r="DP933" s="17"/>
      <c r="DQ933" s="17"/>
      <c r="DR933" s="17"/>
      <c r="DS933" s="17"/>
      <c r="DT933" s="17"/>
      <c r="DU933" s="17"/>
      <c r="DV933" s="17"/>
      <c r="DW933" s="17"/>
      <c r="DX933" s="17"/>
      <c r="DY933" s="17"/>
      <c r="DZ933" s="17"/>
      <c r="EA933" s="17"/>
      <c r="EB933" s="17"/>
      <c r="EC933" s="17"/>
      <c r="ED933" s="17"/>
      <c r="EE933" s="17"/>
      <c r="EF933" s="17"/>
      <c r="EG933" s="17"/>
      <c r="EH933" s="17"/>
      <c r="EI933" s="17"/>
      <c r="EJ933" s="17"/>
      <c r="EK933" s="17"/>
      <c r="EL933" s="17"/>
      <c r="EM933" s="17"/>
      <c r="EN933" s="17"/>
      <c r="EO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  <c r="DK934" s="17"/>
      <c r="DL934" s="17"/>
      <c r="DM934" s="17"/>
      <c r="DN934" s="17"/>
      <c r="DO934" s="17"/>
      <c r="DP934" s="17"/>
      <c r="DQ934" s="17"/>
      <c r="DR934" s="17"/>
      <c r="DS934" s="17"/>
      <c r="DT934" s="17"/>
      <c r="DU934" s="17"/>
      <c r="DV934" s="17"/>
      <c r="DW934" s="17"/>
      <c r="DX934" s="17"/>
      <c r="DY934" s="17"/>
      <c r="DZ934" s="17"/>
      <c r="EA934" s="17"/>
      <c r="EB934" s="17"/>
      <c r="EC934" s="17"/>
      <c r="ED934" s="17"/>
      <c r="EE934" s="17"/>
      <c r="EF934" s="17"/>
      <c r="EG934" s="17"/>
      <c r="EH934" s="17"/>
      <c r="EI934" s="17"/>
      <c r="EJ934" s="17"/>
      <c r="EK934" s="17"/>
      <c r="EL934" s="17"/>
      <c r="EM934" s="17"/>
      <c r="EN934" s="17"/>
      <c r="EO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  <c r="DK935" s="17"/>
      <c r="DL935" s="17"/>
      <c r="DM935" s="17"/>
      <c r="DN935" s="17"/>
      <c r="DO935" s="17"/>
      <c r="DP935" s="17"/>
      <c r="DQ935" s="17"/>
      <c r="DR935" s="17"/>
      <c r="DS935" s="17"/>
      <c r="DT935" s="17"/>
      <c r="DU935" s="17"/>
      <c r="DV935" s="17"/>
      <c r="DW935" s="17"/>
      <c r="DX935" s="17"/>
      <c r="DY935" s="17"/>
      <c r="DZ935" s="17"/>
      <c r="EA935" s="17"/>
      <c r="EB935" s="17"/>
      <c r="EC935" s="17"/>
      <c r="ED935" s="17"/>
      <c r="EE935" s="17"/>
      <c r="EF935" s="17"/>
      <c r="EG935" s="17"/>
      <c r="EH935" s="17"/>
      <c r="EI935" s="17"/>
      <c r="EJ935" s="17"/>
      <c r="EK935" s="17"/>
      <c r="EL935" s="17"/>
      <c r="EM935" s="17"/>
      <c r="EN935" s="17"/>
      <c r="EO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  <c r="DU936" s="17"/>
      <c r="DV936" s="17"/>
      <c r="DW936" s="17"/>
      <c r="DX936" s="17"/>
      <c r="DY936" s="17"/>
      <c r="DZ936" s="17"/>
      <c r="EA936" s="17"/>
      <c r="EB936" s="17"/>
      <c r="EC936" s="17"/>
      <c r="ED936" s="17"/>
      <c r="EE936" s="17"/>
      <c r="EF936" s="17"/>
      <c r="EG936" s="17"/>
      <c r="EH936" s="17"/>
      <c r="EI936" s="17"/>
      <c r="EJ936" s="17"/>
      <c r="EK936" s="17"/>
      <c r="EL936" s="17"/>
      <c r="EM936" s="17"/>
      <c r="EN936" s="17"/>
      <c r="EO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7"/>
      <c r="DN937" s="17"/>
      <c r="DO937" s="17"/>
      <c r="DP937" s="17"/>
      <c r="DQ937" s="17"/>
      <c r="DR937" s="17"/>
      <c r="DS937" s="17"/>
      <c r="DT937" s="17"/>
      <c r="DU937" s="17"/>
      <c r="DV937" s="17"/>
      <c r="DW937" s="17"/>
      <c r="DX937" s="17"/>
      <c r="DY937" s="17"/>
      <c r="DZ937" s="17"/>
      <c r="EA937" s="17"/>
      <c r="EB937" s="17"/>
      <c r="EC937" s="17"/>
      <c r="ED937" s="17"/>
      <c r="EE937" s="17"/>
      <c r="EF937" s="17"/>
      <c r="EG937" s="17"/>
      <c r="EH937" s="17"/>
      <c r="EI937" s="17"/>
      <c r="EJ937" s="17"/>
      <c r="EK937" s="17"/>
      <c r="EL937" s="17"/>
      <c r="EM937" s="17"/>
      <c r="EN937" s="17"/>
      <c r="EO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  <c r="DK938" s="17"/>
      <c r="DL938" s="17"/>
      <c r="DM938" s="17"/>
      <c r="DN938" s="17"/>
      <c r="DO938" s="17"/>
      <c r="DP938" s="17"/>
      <c r="DQ938" s="17"/>
      <c r="DR938" s="17"/>
      <c r="DS938" s="17"/>
      <c r="DT938" s="17"/>
      <c r="DU938" s="17"/>
      <c r="DV938" s="17"/>
      <c r="DW938" s="17"/>
      <c r="DX938" s="17"/>
      <c r="DY938" s="17"/>
      <c r="DZ938" s="17"/>
      <c r="EA938" s="17"/>
      <c r="EB938" s="17"/>
      <c r="EC938" s="17"/>
      <c r="ED938" s="17"/>
      <c r="EE938" s="17"/>
      <c r="EF938" s="17"/>
      <c r="EG938" s="17"/>
      <c r="EH938" s="17"/>
      <c r="EI938" s="17"/>
      <c r="EJ938" s="17"/>
      <c r="EK938" s="17"/>
      <c r="EL938" s="17"/>
      <c r="EM938" s="17"/>
      <c r="EN938" s="17"/>
      <c r="EO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  <c r="DK939" s="17"/>
      <c r="DL939" s="17"/>
      <c r="DM939" s="17"/>
      <c r="DN939" s="17"/>
      <c r="DO939" s="17"/>
      <c r="DP939" s="17"/>
      <c r="DQ939" s="17"/>
      <c r="DR939" s="17"/>
      <c r="DS939" s="17"/>
      <c r="DT939" s="17"/>
      <c r="DU939" s="17"/>
      <c r="DV939" s="17"/>
      <c r="DW939" s="17"/>
      <c r="DX939" s="17"/>
      <c r="DY939" s="17"/>
      <c r="DZ939" s="17"/>
      <c r="EA939" s="17"/>
      <c r="EB939" s="17"/>
      <c r="EC939" s="17"/>
      <c r="ED939" s="17"/>
      <c r="EE939" s="17"/>
      <c r="EF939" s="17"/>
      <c r="EG939" s="17"/>
      <c r="EH939" s="17"/>
      <c r="EI939" s="17"/>
      <c r="EJ939" s="17"/>
      <c r="EK939" s="17"/>
      <c r="EL939" s="17"/>
      <c r="EM939" s="17"/>
      <c r="EN939" s="17"/>
      <c r="EO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  <c r="DK940" s="17"/>
      <c r="DL940" s="17"/>
      <c r="DM940" s="17"/>
      <c r="DN940" s="17"/>
      <c r="DO940" s="17"/>
      <c r="DP940" s="17"/>
      <c r="DQ940" s="17"/>
      <c r="DR940" s="17"/>
      <c r="DS940" s="17"/>
      <c r="DT940" s="17"/>
      <c r="DU940" s="17"/>
      <c r="DV940" s="17"/>
      <c r="DW940" s="17"/>
      <c r="DX940" s="17"/>
      <c r="DY940" s="17"/>
      <c r="DZ940" s="17"/>
      <c r="EA940" s="17"/>
      <c r="EB940" s="17"/>
      <c r="EC940" s="17"/>
      <c r="ED940" s="17"/>
      <c r="EE940" s="17"/>
      <c r="EF940" s="17"/>
      <c r="EG940" s="17"/>
      <c r="EH940" s="17"/>
      <c r="EI940" s="17"/>
      <c r="EJ940" s="17"/>
      <c r="EK940" s="17"/>
      <c r="EL940" s="17"/>
      <c r="EM940" s="17"/>
      <c r="EN940" s="17"/>
      <c r="EO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  <c r="DK941" s="17"/>
      <c r="DL941" s="17"/>
      <c r="DM941" s="17"/>
      <c r="DN941" s="17"/>
      <c r="DO941" s="17"/>
      <c r="DP941" s="17"/>
      <c r="DQ941" s="17"/>
      <c r="DR941" s="17"/>
      <c r="DS941" s="17"/>
      <c r="DT941" s="17"/>
      <c r="DU941" s="17"/>
      <c r="DV941" s="17"/>
      <c r="DW941" s="17"/>
      <c r="DX941" s="17"/>
      <c r="DY941" s="17"/>
      <c r="DZ941" s="17"/>
      <c r="EA941" s="17"/>
      <c r="EB941" s="17"/>
      <c r="EC941" s="17"/>
      <c r="ED941" s="17"/>
      <c r="EE941" s="17"/>
      <c r="EF941" s="17"/>
      <c r="EG941" s="17"/>
      <c r="EH941" s="17"/>
      <c r="EI941" s="17"/>
      <c r="EJ941" s="17"/>
      <c r="EK941" s="17"/>
      <c r="EL941" s="17"/>
      <c r="EM941" s="17"/>
      <c r="EN941" s="17"/>
      <c r="EO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  <c r="DK942" s="17"/>
      <c r="DL942" s="17"/>
      <c r="DM942" s="17"/>
      <c r="DN942" s="17"/>
      <c r="DO942" s="17"/>
      <c r="DP942" s="17"/>
      <c r="DQ942" s="17"/>
      <c r="DR942" s="17"/>
      <c r="DS942" s="17"/>
      <c r="DT942" s="17"/>
      <c r="DU942" s="17"/>
      <c r="DV942" s="17"/>
      <c r="DW942" s="17"/>
      <c r="DX942" s="17"/>
      <c r="DY942" s="17"/>
      <c r="DZ942" s="17"/>
      <c r="EA942" s="17"/>
      <c r="EB942" s="17"/>
      <c r="EC942" s="17"/>
      <c r="ED942" s="17"/>
      <c r="EE942" s="17"/>
      <c r="EF942" s="17"/>
      <c r="EG942" s="17"/>
      <c r="EH942" s="17"/>
      <c r="EI942" s="17"/>
      <c r="EJ942" s="17"/>
      <c r="EK942" s="17"/>
      <c r="EL942" s="17"/>
      <c r="EM942" s="17"/>
      <c r="EN942" s="17"/>
      <c r="EO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  <c r="DK943" s="17"/>
      <c r="DL943" s="17"/>
      <c r="DM943" s="17"/>
      <c r="DN943" s="17"/>
      <c r="DO943" s="17"/>
      <c r="DP943" s="17"/>
      <c r="DQ943" s="17"/>
      <c r="DR943" s="17"/>
      <c r="DS943" s="17"/>
      <c r="DT943" s="17"/>
      <c r="DU943" s="17"/>
      <c r="DV943" s="17"/>
      <c r="DW943" s="17"/>
      <c r="DX943" s="17"/>
      <c r="DY943" s="17"/>
      <c r="DZ943" s="17"/>
      <c r="EA943" s="17"/>
      <c r="EB943" s="17"/>
      <c r="EC943" s="17"/>
      <c r="ED943" s="17"/>
      <c r="EE943" s="17"/>
      <c r="EF943" s="17"/>
      <c r="EG943" s="17"/>
      <c r="EH943" s="17"/>
      <c r="EI943" s="17"/>
      <c r="EJ943" s="17"/>
      <c r="EK943" s="17"/>
      <c r="EL943" s="17"/>
      <c r="EM943" s="17"/>
      <c r="EN943" s="17"/>
      <c r="EO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  <c r="DK944" s="17"/>
      <c r="DL944" s="17"/>
      <c r="DM944" s="17"/>
      <c r="DN944" s="17"/>
      <c r="DO944" s="17"/>
      <c r="DP944" s="17"/>
      <c r="DQ944" s="17"/>
      <c r="DR944" s="17"/>
      <c r="DS944" s="17"/>
      <c r="DT944" s="17"/>
      <c r="DU944" s="17"/>
      <c r="DV944" s="17"/>
      <c r="DW944" s="17"/>
      <c r="DX944" s="17"/>
      <c r="DY944" s="17"/>
      <c r="DZ944" s="17"/>
      <c r="EA944" s="17"/>
      <c r="EB944" s="17"/>
      <c r="EC944" s="17"/>
      <c r="ED944" s="17"/>
      <c r="EE944" s="17"/>
      <c r="EF944" s="17"/>
      <c r="EG944" s="17"/>
      <c r="EH944" s="17"/>
      <c r="EI944" s="17"/>
      <c r="EJ944" s="17"/>
      <c r="EK944" s="17"/>
      <c r="EL944" s="17"/>
      <c r="EM944" s="17"/>
      <c r="EN944" s="17"/>
      <c r="EO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  <c r="DK945" s="17"/>
      <c r="DL945" s="17"/>
      <c r="DM945" s="17"/>
      <c r="DN945" s="17"/>
      <c r="DO945" s="17"/>
      <c r="DP945" s="17"/>
      <c r="DQ945" s="17"/>
      <c r="DR945" s="17"/>
      <c r="DS945" s="17"/>
      <c r="DT945" s="17"/>
      <c r="DU945" s="17"/>
      <c r="DV945" s="17"/>
      <c r="DW945" s="17"/>
      <c r="DX945" s="17"/>
      <c r="DY945" s="17"/>
      <c r="DZ945" s="17"/>
      <c r="EA945" s="17"/>
      <c r="EB945" s="17"/>
      <c r="EC945" s="17"/>
      <c r="ED945" s="17"/>
      <c r="EE945" s="17"/>
      <c r="EF945" s="17"/>
      <c r="EG945" s="17"/>
      <c r="EH945" s="17"/>
      <c r="EI945" s="17"/>
      <c r="EJ945" s="17"/>
      <c r="EK945" s="17"/>
      <c r="EL945" s="17"/>
      <c r="EM945" s="17"/>
      <c r="EN945" s="17"/>
      <c r="EO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  <c r="DK946" s="17"/>
      <c r="DL946" s="17"/>
      <c r="DM946" s="17"/>
      <c r="DN946" s="17"/>
      <c r="DO946" s="17"/>
      <c r="DP946" s="17"/>
      <c r="DQ946" s="17"/>
      <c r="DR946" s="17"/>
      <c r="DS946" s="17"/>
      <c r="DT946" s="17"/>
      <c r="DU946" s="17"/>
      <c r="DV946" s="17"/>
      <c r="DW946" s="17"/>
      <c r="DX946" s="17"/>
      <c r="DY946" s="17"/>
      <c r="DZ946" s="17"/>
      <c r="EA946" s="17"/>
      <c r="EB946" s="17"/>
      <c r="EC946" s="17"/>
      <c r="ED946" s="17"/>
      <c r="EE946" s="17"/>
      <c r="EF946" s="17"/>
      <c r="EG946" s="17"/>
      <c r="EH946" s="17"/>
      <c r="EI946" s="17"/>
      <c r="EJ946" s="17"/>
      <c r="EK946" s="17"/>
      <c r="EL946" s="17"/>
      <c r="EM946" s="17"/>
      <c r="EN946" s="17"/>
      <c r="EO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  <c r="DU947" s="17"/>
      <c r="DV947" s="17"/>
      <c r="DW947" s="17"/>
      <c r="DX947" s="17"/>
      <c r="DY947" s="17"/>
      <c r="DZ947" s="17"/>
      <c r="EA947" s="17"/>
      <c r="EB947" s="17"/>
      <c r="EC947" s="17"/>
      <c r="ED947" s="17"/>
      <c r="EE947" s="17"/>
      <c r="EF947" s="17"/>
      <c r="EG947" s="17"/>
      <c r="EH947" s="17"/>
      <c r="EI947" s="17"/>
      <c r="EJ947" s="17"/>
      <c r="EK947" s="17"/>
      <c r="EL947" s="17"/>
      <c r="EM947" s="17"/>
      <c r="EN947" s="17"/>
      <c r="EO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  <c r="DK948" s="17"/>
      <c r="DL948" s="17"/>
      <c r="DM948" s="17"/>
      <c r="DN948" s="17"/>
      <c r="DO948" s="17"/>
      <c r="DP948" s="17"/>
      <c r="DQ948" s="17"/>
      <c r="DR948" s="17"/>
      <c r="DS948" s="17"/>
      <c r="DT948" s="17"/>
      <c r="DU948" s="17"/>
      <c r="DV948" s="17"/>
      <c r="DW948" s="17"/>
      <c r="DX948" s="17"/>
      <c r="DY948" s="17"/>
      <c r="DZ948" s="17"/>
      <c r="EA948" s="17"/>
      <c r="EB948" s="17"/>
      <c r="EC948" s="17"/>
      <c r="ED948" s="17"/>
      <c r="EE948" s="17"/>
      <c r="EF948" s="17"/>
      <c r="EG948" s="17"/>
      <c r="EH948" s="17"/>
      <c r="EI948" s="17"/>
      <c r="EJ948" s="17"/>
      <c r="EK948" s="17"/>
      <c r="EL948" s="17"/>
      <c r="EM948" s="17"/>
      <c r="EN948" s="17"/>
      <c r="EO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  <c r="DK949" s="17"/>
      <c r="DL949" s="17"/>
      <c r="DM949" s="17"/>
      <c r="DN949" s="17"/>
      <c r="DO949" s="17"/>
      <c r="DP949" s="17"/>
      <c r="DQ949" s="17"/>
      <c r="DR949" s="17"/>
      <c r="DS949" s="17"/>
      <c r="DT949" s="17"/>
      <c r="DU949" s="17"/>
      <c r="DV949" s="17"/>
      <c r="DW949" s="17"/>
      <c r="DX949" s="17"/>
      <c r="DY949" s="17"/>
      <c r="DZ949" s="17"/>
      <c r="EA949" s="17"/>
      <c r="EB949" s="17"/>
      <c r="EC949" s="17"/>
      <c r="ED949" s="17"/>
      <c r="EE949" s="17"/>
      <c r="EF949" s="17"/>
      <c r="EG949" s="17"/>
      <c r="EH949" s="17"/>
      <c r="EI949" s="17"/>
      <c r="EJ949" s="17"/>
      <c r="EK949" s="17"/>
      <c r="EL949" s="17"/>
      <c r="EM949" s="17"/>
      <c r="EN949" s="17"/>
      <c r="EO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  <c r="DU950" s="17"/>
      <c r="DV950" s="17"/>
      <c r="DW950" s="17"/>
      <c r="DX950" s="17"/>
      <c r="DY950" s="17"/>
      <c r="DZ950" s="17"/>
      <c r="EA950" s="17"/>
      <c r="EB950" s="17"/>
      <c r="EC950" s="17"/>
      <c r="ED950" s="17"/>
      <c r="EE950" s="17"/>
      <c r="EF950" s="17"/>
      <c r="EG950" s="17"/>
      <c r="EH950" s="17"/>
      <c r="EI950" s="17"/>
      <c r="EJ950" s="17"/>
      <c r="EK950" s="17"/>
      <c r="EL950" s="17"/>
      <c r="EM950" s="17"/>
      <c r="EN950" s="17"/>
      <c r="EO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  <c r="DU951" s="17"/>
      <c r="DV951" s="17"/>
      <c r="DW951" s="17"/>
      <c r="DX951" s="17"/>
      <c r="DY951" s="17"/>
      <c r="DZ951" s="17"/>
      <c r="EA951" s="17"/>
      <c r="EB951" s="17"/>
      <c r="EC951" s="17"/>
      <c r="ED951" s="17"/>
      <c r="EE951" s="17"/>
      <c r="EF951" s="17"/>
      <c r="EG951" s="17"/>
      <c r="EH951" s="17"/>
      <c r="EI951" s="17"/>
      <c r="EJ951" s="17"/>
      <c r="EK951" s="17"/>
      <c r="EL951" s="17"/>
      <c r="EM951" s="17"/>
      <c r="EN951" s="17"/>
      <c r="EO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  <c r="DK952" s="17"/>
      <c r="DL952" s="17"/>
      <c r="DM952" s="17"/>
      <c r="DN952" s="17"/>
      <c r="DO952" s="17"/>
      <c r="DP952" s="17"/>
      <c r="DQ952" s="17"/>
      <c r="DR952" s="17"/>
      <c r="DS952" s="17"/>
      <c r="DT952" s="17"/>
      <c r="DU952" s="17"/>
      <c r="DV952" s="17"/>
      <c r="DW952" s="17"/>
      <c r="DX952" s="17"/>
      <c r="DY952" s="17"/>
      <c r="DZ952" s="17"/>
      <c r="EA952" s="17"/>
      <c r="EB952" s="17"/>
      <c r="EC952" s="17"/>
      <c r="ED952" s="17"/>
      <c r="EE952" s="17"/>
      <c r="EF952" s="17"/>
      <c r="EG952" s="17"/>
      <c r="EH952" s="17"/>
      <c r="EI952" s="17"/>
      <c r="EJ952" s="17"/>
      <c r="EK952" s="17"/>
      <c r="EL952" s="17"/>
      <c r="EM952" s="17"/>
      <c r="EN952" s="17"/>
      <c r="EO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  <c r="DK954" s="17"/>
      <c r="DL954" s="17"/>
      <c r="DM954" s="17"/>
      <c r="DN954" s="17"/>
      <c r="DO954" s="17"/>
      <c r="DP954" s="17"/>
      <c r="DQ954" s="17"/>
      <c r="DR954" s="17"/>
      <c r="DS954" s="17"/>
      <c r="DT954" s="17"/>
      <c r="DU954" s="17"/>
      <c r="DV954" s="17"/>
      <c r="DW954" s="17"/>
      <c r="DX954" s="17"/>
      <c r="DY954" s="17"/>
      <c r="DZ954" s="17"/>
      <c r="EA954" s="17"/>
      <c r="EB954" s="17"/>
      <c r="EC954" s="17"/>
      <c r="ED954" s="17"/>
      <c r="EE954" s="17"/>
      <c r="EF954" s="17"/>
      <c r="EG954" s="17"/>
      <c r="EH954" s="17"/>
      <c r="EI954" s="17"/>
      <c r="EJ954" s="17"/>
      <c r="EK954" s="17"/>
      <c r="EL954" s="17"/>
      <c r="EM954" s="17"/>
      <c r="EN954" s="17"/>
      <c r="EO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  <c r="DK955" s="17"/>
      <c r="DL955" s="17"/>
      <c r="DM955" s="17"/>
      <c r="DN955" s="17"/>
      <c r="DO955" s="17"/>
      <c r="DP955" s="17"/>
      <c r="DQ955" s="17"/>
      <c r="DR955" s="17"/>
      <c r="DS955" s="17"/>
      <c r="DT955" s="17"/>
      <c r="DU955" s="17"/>
      <c r="DV955" s="17"/>
      <c r="DW955" s="17"/>
      <c r="DX955" s="17"/>
      <c r="DY955" s="17"/>
      <c r="DZ955" s="17"/>
      <c r="EA955" s="17"/>
      <c r="EB955" s="17"/>
      <c r="EC955" s="17"/>
      <c r="ED955" s="17"/>
      <c r="EE955" s="17"/>
      <c r="EF955" s="17"/>
      <c r="EG955" s="17"/>
      <c r="EH955" s="17"/>
      <c r="EI955" s="17"/>
      <c r="EJ955" s="17"/>
      <c r="EK955" s="17"/>
      <c r="EL955" s="17"/>
      <c r="EM955" s="17"/>
      <c r="EN955" s="17"/>
      <c r="EO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  <c r="DK956" s="17"/>
      <c r="DL956" s="17"/>
      <c r="DM956" s="17"/>
      <c r="DN956" s="17"/>
      <c r="DO956" s="17"/>
      <c r="DP956" s="17"/>
      <c r="DQ956" s="17"/>
      <c r="DR956" s="17"/>
      <c r="DS956" s="17"/>
      <c r="DT956" s="17"/>
      <c r="DU956" s="17"/>
      <c r="DV956" s="17"/>
      <c r="DW956" s="17"/>
      <c r="DX956" s="17"/>
      <c r="DY956" s="17"/>
      <c r="DZ956" s="17"/>
      <c r="EA956" s="17"/>
      <c r="EB956" s="17"/>
      <c r="EC956" s="17"/>
      <c r="ED956" s="17"/>
      <c r="EE956" s="17"/>
      <c r="EF956" s="17"/>
      <c r="EG956" s="17"/>
      <c r="EH956" s="17"/>
      <c r="EI956" s="17"/>
      <c r="EJ956" s="17"/>
      <c r="EK956" s="17"/>
      <c r="EL956" s="17"/>
      <c r="EM956" s="17"/>
      <c r="EN956" s="17"/>
      <c r="EO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  <c r="DK957" s="17"/>
      <c r="DL957" s="17"/>
      <c r="DM957" s="17"/>
      <c r="DN957" s="17"/>
      <c r="DO957" s="17"/>
      <c r="DP957" s="17"/>
      <c r="DQ957" s="17"/>
      <c r="DR957" s="17"/>
      <c r="DS957" s="17"/>
      <c r="DT957" s="17"/>
      <c r="DU957" s="17"/>
      <c r="DV957" s="17"/>
      <c r="DW957" s="17"/>
      <c r="DX957" s="17"/>
      <c r="DY957" s="17"/>
      <c r="DZ957" s="17"/>
      <c r="EA957" s="17"/>
      <c r="EB957" s="17"/>
      <c r="EC957" s="17"/>
      <c r="ED957" s="17"/>
      <c r="EE957" s="17"/>
      <c r="EF957" s="17"/>
      <c r="EG957" s="17"/>
      <c r="EH957" s="17"/>
      <c r="EI957" s="17"/>
      <c r="EJ957" s="17"/>
      <c r="EK957" s="17"/>
      <c r="EL957" s="17"/>
      <c r="EM957" s="17"/>
      <c r="EN957" s="17"/>
      <c r="EO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  <c r="DK958" s="17"/>
      <c r="DL958" s="17"/>
      <c r="DM958" s="17"/>
      <c r="DN958" s="17"/>
      <c r="DO958" s="17"/>
      <c r="DP958" s="17"/>
      <c r="DQ958" s="17"/>
      <c r="DR958" s="17"/>
      <c r="DS958" s="17"/>
      <c r="DT958" s="17"/>
      <c r="DU958" s="17"/>
      <c r="DV958" s="17"/>
      <c r="DW958" s="17"/>
      <c r="DX958" s="17"/>
      <c r="DY958" s="17"/>
      <c r="DZ958" s="17"/>
      <c r="EA958" s="17"/>
      <c r="EB958" s="17"/>
      <c r="EC958" s="17"/>
      <c r="ED958" s="17"/>
      <c r="EE958" s="17"/>
      <c r="EF958" s="17"/>
      <c r="EG958" s="17"/>
      <c r="EH958" s="17"/>
      <c r="EI958" s="17"/>
      <c r="EJ958" s="17"/>
      <c r="EK958" s="17"/>
      <c r="EL958" s="17"/>
      <c r="EM958" s="17"/>
      <c r="EN958" s="17"/>
      <c r="EO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  <c r="DU959" s="17"/>
      <c r="DV959" s="17"/>
      <c r="DW959" s="17"/>
      <c r="DX959" s="17"/>
      <c r="DY959" s="17"/>
      <c r="DZ959" s="17"/>
      <c r="EA959" s="17"/>
      <c r="EB959" s="17"/>
      <c r="EC959" s="17"/>
      <c r="ED959" s="17"/>
      <c r="EE959" s="17"/>
      <c r="EF959" s="17"/>
      <c r="EG959" s="17"/>
      <c r="EH959" s="17"/>
      <c r="EI959" s="17"/>
      <c r="EJ959" s="17"/>
      <c r="EK959" s="17"/>
      <c r="EL959" s="17"/>
      <c r="EM959" s="17"/>
      <c r="EN959" s="17"/>
      <c r="EO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  <c r="DK960" s="17"/>
      <c r="DL960" s="17"/>
      <c r="DM960" s="17"/>
      <c r="DN960" s="17"/>
      <c r="DO960" s="17"/>
      <c r="DP960" s="17"/>
      <c r="DQ960" s="17"/>
      <c r="DR960" s="17"/>
      <c r="DS960" s="17"/>
      <c r="DT960" s="17"/>
      <c r="DU960" s="17"/>
      <c r="DV960" s="17"/>
      <c r="DW960" s="17"/>
      <c r="DX960" s="17"/>
      <c r="DY960" s="17"/>
      <c r="DZ960" s="17"/>
      <c r="EA960" s="17"/>
      <c r="EB960" s="17"/>
      <c r="EC960" s="17"/>
      <c r="ED960" s="17"/>
      <c r="EE960" s="17"/>
      <c r="EF960" s="17"/>
      <c r="EG960" s="17"/>
      <c r="EH960" s="17"/>
      <c r="EI960" s="17"/>
      <c r="EJ960" s="17"/>
      <c r="EK960" s="17"/>
      <c r="EL960" s="17"/>
      <c r="EM960" s="17"/>
      <c r="EN960" s="17"/>
      <c r="EO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  <c r="DK961" s="17"/>
      <c r="DL961" s="17"/>
      <c r="DM961" s="17"/>
      <c r="DN961" s="17"/>
      <c r="DO961" s="17"/>
      <c r="DP961" s="17"/>
      <c r="DQ961" s="17"/>
      <c r="DR961" s="17"/>
      <c r="DS961" s="17"/>
      <c r="DT961" s="17"/>
      <c r="DU961" s="17"/>
      <c r="DV961" s="17"/>
      <c r="DW961" s="17"/>
      <c r="DX961" s="17"/>
      <c r="DY961" s="17"/>
      <c r="DZ961" s="17"/>
      <c r="EA961" s="17"/>
      <c r="EB961" s="17"/>
      <c r="EC961" s="17"/>
      <c r="ED961" s="17"/>
      <c r="EE961" s="17"/>
      <c r="EF961" s="17"/>
      <c r="EG961" s="17"/>
      <c r="EH961" s="17"/>
      <c r="EI961" s="17"/>
      <c r="EJ961" s="17"/>
      <c r="EK961" s="17"/>
      <c r="EL961" s="17"/>
      <c r="EM961" s="17"/>
      <c r="EN961" s="17"/>
      <c r="EO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  <c r="DK962" s="17"/>
      <c r="DL962" s="17"/>
      <c r="DM962" s="17"/>
      <c r="DN962" s="17"/>
      <c r="DO962" s="17"/>
      <c r="DP962" s="17"/>
      <c r="DQ962" s="17"/>
      <c r="DR962" s="17"/>
      <c r="DS962" s="17"/>
      <c r="DT962" s="17"/>
      <c r="DU962" s="17"/>
      <c r="DV962" s="17"/>
      <c r="DW962" s="17"/>
      <c r="DX962" s="17"/>
      <c r="DY962" s="17"/>
      <c r="DZ962" s="17"/>
      <c r="EA962" s="17"/>
      <c r="EB962" s="17"/>
      <c r="EC962" s="17"/>
      <c r="ED962" s="17"/>
      <c r="EE962" s="17"/>
      <c r="EF962" s="17"/>
      <c r="EG962" s="17"/>
      <c r="EH962" s="17"/>
      <c r="EI962" s="17"/>
      <c r="EJ962" s="17"/>
      <c r="EK962" s="17"/>
      <c r="EL962" s="17"/>
      <c r="EM962" s="17"/>
      <c r="EN962" s="17"/>
      <c r="EO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  <c r="DK963" s="17"/>
      <c r="DL963" s="17"/>
      <c r="DM963" s="17"/>
      <c r="DN963" s="17"/>
      <c r="DO963" s="17"/>
      <c r="DP963" s="17"/>
      <c r="DQ963" s="17"/>
      <c r="DR963" s="17"/>
      <c r="DS963" s="17"/>
      <c r="DT963" s="17"/>
      <c r="DU963" s="17"/>
      <c r="DV963" s="17"/>
      <c r="DW963" s="17"/>
      <c r="DX963" s="17"/>
      <c r="DY963" s="17"/>
      <c r="DZ963" s="17"/>
      <c r="EA963" s="17"/>
      <c r="EB963" s="17"/>
      <c r="EC963" s="17"/>
      <c r="ED963" s="17"/>
      <c r="EE963" s="17"/>
      <c r="EF963" s="17"/>
      <c r="EG963" s="17"/>
      <c r="EH963" s="17"/>
      <c r="EI963" s="17"/>
      <c r="EJ963" s="17"/>
      <c r="EK963" s="17"/>
      <c r="EL963" s="17"/>
      <c r="EM963" s="17"/>
      <c r="EN963" s="17"/>
      <c r="EO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  <c r="DU964" s="17"/>
      <c r="DV964" s="17"/>
      <c r="DW964" s="17"/>
      <c r="DX964" s="17"/>
      <c r="DY964" s="17"/>
      <c r="DZ964" s="17"/>
      <c r="EA964" s="17"/>
      <c r="EB964" s="17"/>
      <c r="EC964" s="17"/>
      <c r="ED964" s="17"/>
      <c r="EE964" s="17"/>
      <c r="EF964" s="17"/>
      <c r="EG964" s="17"/>
      <c r="EH964" s="17"/>
      <c r="EI964" s="17"/>
      <c r="EJ964" s="17"/>
      <c r="EK964" s="17"/>
      <c r="EL964" s="17"/>
      <c r="EM964" s="17"/>
      <c r="EN964" s="17"/>
      <c r="EO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7"/>
      <c r="DN965" s="17"/>
      <c r="DO965" s="17"/>
      <c r="DP965" s="17"/>
      <c r="DQ965" s="17"/>
      <c r="DR965" s="17"/>
      <c r="DS965" s="17"/>
      <c r="DT965" s="17"/>
      <c r="DU965" s="17"/>
      <c r="DV965" s="17"/>
      <c r="DW965" s="17"/>
      <c r="DX965" s="17"/>
      <c r="DY965" s="17"/>
      <c r="DZ965" s="17"/>
      <c r="EA965" s="17"/>
      <c r="EB965" s="17"/>
      <c r="EC965" s="17"/>
      <c r="ED965" s="17"/>
      <c r="EE965" s="17"/>
      <c r="EF965" s="17"/>
      <c r="EG965" s="17"/>
      <c r="EH965" s="17"/>
      <c r="EI965" s="17"/>
      <c r="EJ965" s="17"/>
      <c r="EK965" s="17"/>
      <c r="EL965" s="17"/>
      <c r="EM965" s="17"/>
      <c r="EN965" s="17"/>
      <c r="EO965" s="17"/>
    </row>
  </sheetData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8.13"/>
    <col customWidth="1" min="2" max="2" width="13.5"/>
    <col customWidth="1" min="3" max="3" width="4.25"/>
    <col customWidth="1" min="4" max="4" width="22.88"/>
    <col customWidth="1" min="5" max="5" width="21.0"/>
    <col customWidth="1" min="6" max="6" width="3.88"/>
    <col customWidth="1" min="7" max="7" width="25.25"/>
    <col customWidth="1" min="8" max="8" width="18.88"/>
  </cols>
  <sheetData>
    <row r="1" ht="37.5" customHeight="1">
      <c r="A1" s="22" t="s">
        <v>212</v>
      </c>
    </row>
    <row r="2">
      <c r="A2" s="23" t="str">
        <f>IFERROR(__xludf.DUMMYFUNCTION("QUERY('Analysis - Gross'!A:B,""limit 10"")")," Lenders")</f>
        <v> Lenders</v>
      </c>
      <c r="B2" s="24" t="str">
        <f>IFERROR(__xludf.DUMMYFUNCTION("""COMPUTED_VALUE""")," Total Units")</f>
        <v> Total Units</v>
      </c>
      <c r="D2" s="23" t="str">
        <f>IFERROR(__xludf.DUMMYFUNCTION("QUERY('Analysis - Gross'!D:E,""limit 10"")")," Lenders")</f>
        <v> Lenders</v>
      </c>
      <c r="E2" s="24" t="str">
        <f>IFERROR(__xludf.DUMMYFUNCTION("""COMPUTED_VALUE""")," Total Front Gross")</f>
        <v> Total Front Gross</v>
      </c>
      <c r="G2" s="23" t="str">
        <f>IFERROR(__xludf.DUMMYFUNCTION("QUERY('Analysis - Gross'!G:H,""limit 10"")")," Lenders")</f>
        <v> Lenders</v>
      </c>
      <c r="H2" s="24" t="str">
        <f>IFERROR(__xludf.DUMMYFUNCTION("""COMPUTED_VALUE""")," Total F&amp;I Gross")</f>
        <v> Total F&amp;I Gross</v>
      </c>
    </row>
    <row r="3">
      <c r="A3" s="25" t="str">
        <f>IFERROR(__xludf.DUMMYFUNCTION("""COMPUTED_VALUE"""),"CASH")</f>
        <v>CASH</v>
      </c>
      <c r="B3" s="26">
        <f>IFERROR(__xludf.DUMMYFUNCTION("""COMPUTED_VALUE"""),116.0)</f>
        <v>116</v>
      </c>
      <c r="D3" s="25" t="str">
        <f>IFERROR(__xludf.DUMMYFUNCTION("""COMPUTED_VALUE"""),"CAPITAL ONE")</f>
        <v>CAPITAL ONE</v>
      </c>
      <c r="E3" s="27">
        <f>IFERROR(__xludf.DUMMYFUNCTION("""COMPUTED_VALUE"""),131807.96)</f>
        <v>131807.96</v>
      </c>
      <c r="G3" s="25" t="str">
        <f>IFERROR(__xludf.DUMMYFUNCTION("""COMPUTED_VALUE"""),"CAPITAL ONE")</f>
        <v>CAPITAL ONE</v>
      </c>
      <c r="H3" s="27">
        <f>IFERROR(__xludf.DUMMYFUNCTION("""COMPUTED_VALUE"""),202177.34000000003)</f>
        <v>202177.34</v>
      </c>
    </row>
    <row r="4">
      <c r="A4" s="25" t="str">
        <f>IFERROR(__xludf.DUMMYFUNCTION("""COMPUTED_VALUE"""),"KIA MOTORS FINANCE")</f>
        <v>KIA MOTORS FINANCE</v>
      </c>
      <c r="B4" s="26">
        <f>IFERROR(__xludf.DUMMYFUNCTION("""COMPUTED_VALUE"""),79.0)</f>
        <v>79</v>
      </c>
      <c r="D4" s="25" t="str">
        <f>IFERROR(__xludf.DUMMYFUNCTION("""COMPUTED_VALUE"""),"CASH")</f>
        <v>CASH</v>
      </c>
      <c r="E4" s="27">
        <f>IFERROR(__xludf.DUMMYFUNCTION("""COMPUTED_VALUE"""),123632.28)</f>
        <v>123632.28</v>
      </c>
      <c r="G4" s="25" t="str">
        <f>IFERROR(__xludf.DUMMYFUNCTION("""COMPUTED_VALUE"""),"KIA MOTORS FINANCE")</f>
        <v>KIA MOTORS FINANCE</v>
      </c>
      <c r="H4" s="27">
        <f>IFERROR(__xludf.DUMMYFUNCTION("""COMPUTED_VALUE"""),161191.97)</f>
        <v>161191.97</v>
      </c>
    </row>
    <row r="5">
      <c r="A5" s="25" t="str">
        <f>IFERROR(__xludf.DUMMYFUNCTION("""COMPUTED_VALUE"""),"CAPITAL ONE")</f>
        <v>CAPITAL ONE</v>
      </c>
      <c r="B5" s="26">
        <f>IFERROR(__xludf.DUMMYFUNCTION("""COMPUTED_VALUE"""),74.0)</f>
        <v>74</v>
      </c>
      <c r="D5" s="25" t="str">
        <f>IFERROR(__xludf.DUMMYFUNCTION("""COMPUTED_VALUE"""),"TRUIST BANK")</f>
        <v>TRUIST BANK</v>
      </c>
      <c r="E5" s="27">
        <f>IFERROR(__xludf.DUMMYFUNCTION("""COMPUTED_VALUE"""),76017.73000000001)</f>
        <v>76017.73</v>
      </c>
      <c r="G5" s="25" t="str">
        <f>IFERROR(__xludf.DUMMYFUNCTION("""COMPUTED_VALUE"""),"SANTANDER CONSUMER USA")</f>
        <v>SANTANDER CONSUMER USA</v>
      </c>
      <c r="H5" s="27">
        <f>IFERROR(__xludf.DUMMYFUNCTION("""COMPUTED_VALUE"""),160277.93)</f>
        <v>160277.93</v>
      </c>
    </row>
    <row r="6">
      <c r="A6" s="25" t="str">
        <f>IFERROR(__xludf.DUMMYFUNCTION("""COMPUTED_VALUE"""),"NMAC")</f>
        <v>NMAC</v>
      </c>
      <c r="B6" s="26">
        <f>IFERROR(__xludf.DUMMYFUNCTION("""COMPUTED_VALUE"""),60.0)</f>
        <v>60</v>
      </c>
      <c r="D6" s="25" t="str">
        <f>IFERROR(__xludf.DUMMYFUNCTION("""COMPUTED_VALUE"""),"NMAC")</f>
        <v>NMAC</v>
      </c>
      <c r="E6" s="27">
        <f>IFERROR(__xludf.DUMMYFUNCTION("""COMPUTED_VALUE"""),67448.65)</f>
        <v>67448.65</v>
      </c>
      <c r="G6" s="25" t="str">
        <f>IFERROR(__xludf.DUMMYFUNCTION("""COMPUTED_VALUE"""),"NMAC")</f>
        <v>NMAC</v>
      </c>
      <c r="H6" s="27">
        <f>IFERROR(__xludf.DUMMYFUNCTION("""COMPUTED_VALUE"""),147460.48)</f>
        <v>147460.48</v>
      </c>
    </row>
    <row r="7">
      <c r="A7" s="25" t="str">
        <f>IFERROR(__xludf.DUMMYFUNCTION("""COMPUTED_VALUE"""),"SANTANDER CONSUMER USA")</f>
        <v>SANTANDER CONSUMER USA</v>
      </c>
      <c r="B7" s="26">
        <f>IFERROR(__xludf.DUMMYFUNCTION("""COMPUTED_VALUE"""),59.0)</f>
        <v>59</v>
      </c>
      <c r="D7" s="25" t="str">
        <f>IFERROR(__xludf.DUMMYFUNCTION("""COMPUTED_VALUE"""),"EASTMAN CU")</f>
        <v>EASTMAN CU</v>
      </c>
      <c r="E7" s="27">
        <f>IFERROR(__xludf.DUMMYFUNCTION("""COMPUTED_VALUE"""),46549.82000000001)</f>
        <v>46549.82</v>
      </c>
      <c r="G7" s="25" t="str">
        <f>IFERROR(__xludf.DUMMYFUNCTION("""COMPUTED_VALUE"""),"TRUIST BANK")</f>
        <v>TRUIST BANK</v>
      </c>
      <c r="H7" s="27">
        <f>IFERROR(__xludf.DUMMYFUNCTION("""COMPUTED_VALUE"""),118273.37)</f>
        <v>118273.37</v>
      </c>
    </row>
    <row r="8">
      <c r="A8" s="25" t="str">
        <f>IFERROR(__xludf.DUMMYFUNCTION("""COMPUTED_VALUE"""),"TRUIST BANK")</f>
        <v>TRUIST BANK</v>
      </c>
      <c r="B8" s="26">
        <f>IFERROR(__xludf.DUMMYFUNCTION("""COMPUTED_VALUE"""),36.0)</f>
        <v>36</v>
      </c>
      <c r="D8" s="25" t="str">
        <f>IFERROR(__xludf.DUMMYFUNCTION("""COMPUTED_VALUE"""),"SANTANDER CONSUMER USA")</f>
        <v>SANTANDER CONSUMER USA</v>
      </c>
      <c r="E8" s="27">
        <f>IFERROR(__xludf.DUMMYFUNCTION("""COMPUTED_VALUE"""),44552.5)</f>
        <v>44552.5</v>
      </c>
      <c r="G8" s="25" t="str">
        <f>IFERROR(__xludf.DUMMYFUNCTION("""COMPUTED_VALUE"""),"ALLY FINANCIAL")</f>
        <v>ALLY FINANCIAL</v>
      </c>
      <c r="H8" s="27">
        <f>IFERROR(__xludf.DUMMYFUNCTION("""COMPUTED_VALUE"""),87984.72)</f>
        <v>87984.72</v>
      </c>
    </row>
    <row r="9">
      <c r="A9" s="25" t="str">
        <f>IFERROR(__xludf.DUMMYFUNCTION("""COMPUTED_VALUE"""),"EASTMAN CU")</f>
        <v>EASTMAN CU</v>
      </c>
      <c r="B9" s="26">
        <f>IFERROR(__xludf.DUMMYFUNCTION("""COMPUTED_VALUE"""),36.0)</f>
        <v>36</v>
      </c>
      <c r="D9" s="25" t="str">
        <f>IFERROR(__xludf.DUMMYFUNCTION("""COMPUTED_VALUE"""),"PNC BANK")</f>
        <v>PNC BANK</v>
      </c>
      <c r="E9" s="27">
        <f>IFERROR(__xludf.DUMMYFUNCTION("""COMPUTED_VALUE"""),43695.95)</f>
        <v>43695.95</v>
      </c>
      <c r="G9" s="25" t="str">
        <f>IFERROR(__xludf.DUMMYFUNCTION("""COMPUTED_VALUE"""),"GLOBAL LENDING SERVICES ")</f>
        <v>GLOBAL LENDING SERVICES </v>
      </c>
      <c r="H9" s="27">
        <f>IFERROR(__xludf.DUMMYFUNCTION("""COMPUTED_VALUE"""),86945.51000000001)</f>
        <v>86945.51</v>
      </c>
    </row>
    <row r="10">
      <c r="A10" s="25" t="str">
        <f>IFERROR(__xludf.DUMMYFUNCTION("""COMPUTED_VALUE"""),"GLOBAL LENDING SERVICES ")</f>
        <v>GLOBAL LENDING SERVICES </v>
      </c>
      <c r="B10" s="26">
        <f>IFERROR(__xludf.DUMMYFUNCTION("""COMPUTED_VALUE"""),35.0)</f>
        <v>35</v>
      </c>
      <c r="D10" s="25" t="str">
        <f>IFERROR(__xludf.DUMMYFUNCTION("""COMPUTED_VALUE"""),"#N/A")</f>
        <v>#N/A</v>
      </c>
      <c r="E10" s="27">
        <f>IFERROR(__xludf.DUMMYFUNCTION("""COMPUTED_VALUE"""),42684.01000000001)</f>
        <v>42684.01</v>
      </c>
      <c r="G10" s="25" t="str">
        <f>IFERROR(__xludf.DUMMYFUNCTION("""COMPUTED_VALUE"""),"#N/A")</f>
        <v>#N/A</v>
      </c>
      <c r="H10" s="27">
        <f>IFERROR(__xludf.DUMMYFUNCTION("""COMPUTED_VALUE"""),80024.76000000001)</f>
        <v>80024.76</v>
      </c>
    </row>
    <row r="11">
      <c r="A11" s="25" t="str">
        <f>IFERROR(__xludf.DUMMYFUNCTION("""COMPUTED_VALUE"""),"WELLS FARGO AUTO")</f>
        <v>WELLS FARGO AUTO</v>
      </c>
      <c r="B11" s="26">
        <f>IFERROR(__xludf.DUMMYFUNCTION("""COMPUTED_VALUE"""),32.0)</f>
        <v>32</v>
      </c>
      <c r="D11" s="25" t="str">
        <f>IFERROR(__xludf.DUMMYFUNCTION("""COMPUTED_VALUE"""),"TD AUTO FINANCE")</f>
        <v>TD AUTO FINANCE</v>
      </c>
      <c r="E11" s="27">
        <f>IFERROR(__xludf.DUMMYFUNCTION("""COMPUTED_VALUE"""),38075.4)</f>
        <v>38075.4</v>
      </c>
      <c r="G11" s="25" t="str">
        <f>IFERROR(__xludf.DUMMYFUNCTION("""COMPUTED_VALUE"""),"EASTMAN CU")</f>
        <v>EASTMAN CU</v>
      </c>
      <c r="H11" s="27">
        <f>IFERROR(__xludf.DUMMYFUNCTION("""COMPUTED_VALUE"""),79595.07)</f>
        <v>79595.07</v>
      </c>
    </row>
    <row r="12">
      <c r="A12" s="28" t="str">
        <f>IFERROR(__xludf.DUMMYFUNCTION("""COMPUTED_VALUE"""),"#N/A")</f>
        <v>#N/A</v>
      </c>
      <c r="B12" s="29">
        <f>IFERROR(__xludf.DUMMYFUNCTION("""COMPUTED_VALUE"""),30.0)</f>
        <v>30</v>
      </c>
      <c r="D12" s="28" t="str">
        <f>IFERROR(__xludf.DUMMYFUNCTION("""COMPUTED_VALUE"""),"WESTLAKE FINANCIAL SERVICES")</f>
        <v>WESTLAKE FINANCIAL SERVICES</v>
      </c>
      <c r="E12" s="30">
        <f>IFERROR(__xludf.DUMMYFUNCTION("""COMPUTED_VALUE"""),36944.08)</f>
        <v>36944.08</v>
      </c>
      <c r="G12" s="28" t="str">
        <f>IFERROR(__xludf.DUMMYFUNCTION("""COMPUTED_VALUE"""),"WELLS FARGO AUTO")</f>
        <v>WELLS FARGO AUTO</v>
      </c>
      <c r="H12" s="30">
        <f>IFERROR(__xludf.DUMMYFUNCTION("""COMPUTED_VALUE"""),72323.96)</f>
        <v>72323.96</v>
      </c>
    </row>
  </sheetData>
  <mergeCells count="1">
    <mergeCell ref="A1:H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51.63"/>
    <col customWidth="1" min="2" max="2" width="53.0"/>
    <col customWidth="1" min="3" max="3" width="19.63"/>
    <col customWidth="1" min="4" max="4" width="30.13"/>
    <col customWidth="1" min="5" max="5" width="10.0"/>
  </cols>
  <sheetData>
    <row r="1">
      <c r="A1" s="31" t="s">
        <v>213</v>
      </c>
      <c r="B1" s="31" t="s">
        <v>214</v>
      </c>
      <c r="C1" s="31" t="s">
        <v>215</v>
      </c>
      <c r="D1" s="31" t="s">
        <v>216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>
      <c r="A2" s="32" t="s">
        <v>217</v>
      </c>
      <c r="B2" s="33" t="s">
        <v>218</v>
      </c>
      <c r="C2" s="32" t="s">
        <v>219</v>
      </c>
      <c r="D2" s="32" t="s">
        <v>219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>
      <c r="A3" s="34" t="s">
        <v>220</v>
      </c>
      <c r="B3" s="32"/>
      <c r="C3" s="35"/>
      <c r="D3" s="35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>
      <c r="A4" s="32" t="s">
        <v>221</v>
      </c>
      <c r="B4" s="32" t="s">
        <v>221</v>
      </c>
      <c r="C4" s="35" t="s">
        <v>222</v>
      </c>
      <c r="D4" s="35" t="s">
        <v>222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>
      <c r="A5" s="35" t="s">
        <v>223</v>
      </c>
      <c r="B5" s="32" t="s">
        <v>223</v>
      </c>
      <c r="C5" s="32" t="s">
        <v>222</v>
      </c>
      <c r="D5" s="32" t="s">
        <v>222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>
      <c r="A6" s="35" t="s">
        <v>224</v>
      </c>
      <c r="B6" s="35" t="s">
        <v>225</v>
      </c>
      <c r="C6" s="35" t="s">
        <v>226</v>
      </c>
      <c r="D6" s="35" t="s">
        <v>226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35" t="s">
        <v>19</v>
      </c>
      <c r="B7" s="35" t="s">
        <v>227</v>
      </c>
      <c r="C7" s="35" t="s">
        <v>226</v>
      </c>
      <c r="D7" s="35" t="s">
        <v>226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35" t="s">
        <v>228</v>
      </c>
      <c r="B8" s="35" t="s">
        <v>228</v>
      </c>
      <c r="C8" s="35" t="s">
        <v>226</v>
      </c>
      <c r="D8" s="35" t="s">
        <v>226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35" t="s">
        <v>229</v>
      </c>
      <c r="B9" s="35" t="s">
        <v>230</v>
      </c>
      <c r="C9" s="35" t="s">
        <v>226</v>
      </c>
      <c r="D9" s="35" t="s">
        <v>226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35" t="s">
        <v>230</v>
      </c>
      <c r="B10" s="35" t="s">
        <v>230</v>
      </c>
      <c r="C10" s="35" t="s">
        <v>226</v>
      </c>
      <c r="D10" s="35" t="s">
        <v>226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35" t="s">
        <v>231</v>
      </c>
      <c r="B11" s="35" t="s">
        <v>230</v>
      </c>
      <c r="C11" s="35" t="s">
        <v>226</v>
      </c>
      <c r="D11" s="35" t="s">
        <v>226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35" t="s">
        <v>232</v>
      </c>
      <c r="B12" s="35" t="s">
        <v>233</v>
      </c>
      <c r="C12" s="35" t="s">
        <v>226</v>
      </c>
      <c r="D12" s="35" t="s">
        <v>226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35" t="s">
        <v>234</v>
      </c>
      <c r="B13" s="35" t="s">
        <v>233</v>
      </c>
      <c r="C13" s="35" t="s">
        <v>226</v>
      </c>
      <c r="D13" s="35" t="s">
        <v>226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35" t="s">
        <v>22</v>
      </c>
      <c r="B14" s="35" t="s">
        <v>233</v>
      </c>
      <c r="C14" s="35" t="s">
        <v>226</v>
      </c>
      <c r="D14" s="35" t="s">
        <v>226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35" t="s">
        <v>235</v>
      </c>
      <c r="B15" s="35" t="s">
        <v>233</v>
      </c>
      <c r="C15" s="35" t="s">
        <v>226</v>
      </c>
      <c r="D15" s="35" t="s">
        <v>226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5" t="s">
        <v>236</v>
      </c>
      <c r="B16" s="35" t="s">
        <v>236</v>
      </c>
      <c r="C16" s="35" t="s">
        <v>226</v>
      </c>
      <c r="D16" s="35" t="s">
        <v>226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>
      <c r="A17" s="35" t="s">
        <v>237</v>
      </c>
      <c r="B17" s="35" t="s">
        <v>238</v>
      </c>
      <c r="C17" s="35" t="s">
        <v>226</v>
      </c>
      <c r="D17" s="35" t="s">
        <v>226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5" t="s">
        <v>239</v>
      </c>
      <c r="B18" s="35" t="s">
        <v>239</v>
      </c>
      <c r="C18" s="35" t="s">
        <v>226</v>
      </c>
      <c r="D18" s="35" t="s">
        <v>226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35" t="s">
        <v>240</v>
      </c>
      <c r="B19" s="35" t="s">
        <v>241</v>
      </c>
      <c r="C19" s="35" t="s">
        <v>226</v>
      </c>
      <c r="D19" s="35" t="s">
        <v>226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>
      <c r="A20" s="35" t="s">
        <v>26</v>
      </c>
      <c r="B20" s="35" t="s">
        <v>242</v>
      </c>
      <c r="C20" s="35" t="s">
        <v>226</v>
      </c>
      <c r="D20" s="35" t="s">
        <v>226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>
      <c r="A21" s="35" t="s">
        <v>243</v>
      </c>
      <c r="B21" s="35" t="s">
        <v>243</v>
      </c>
      <c r="C21" s="35" t="s">
        <v>222</v>
      </c>
      <c r="D21" s="35" t="s">
        <v>222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>
      <c r="A22" s="35" t="s">
        <v>244</v>
      </c>
      <c r="B22" s="35" t="s">
        <v>244</v>
      </c>
      <c r="C22" s="35" t="s">
        <v>222</v>
      </c>
      <c r="D22" s="35" t="s">
        <v>222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>
      <c r="A23" s="35" t="s">
        <v>245</v>
      </c>
      <c r="B23" s="35" t="s">
        <v>245</v>
      </c>
      <c r="C23" s="35" t="s">
        <v>222</v>
      </c>
      <c r="D23" s="35" t="s">
        <v>222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>
      <c r="A24" s="35" t="s">
        <v>246</v>
      </c>
      <c r="B24" s="35" t="s">
        <v>30</v>
      </c>
      <c r="C24" s="35" t="s">
        <v>247</v>
      </c>
      <c r="D24" s="35" t="s">
        <v>247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>
      <c r="A25" s="35" t="s">
        <v>30</v>
      </c>
      <c r="B25" s="35" t="s">
        <v>30</v>
      </c>
      <c r="C25" s="35" t="s">
        <v>247</v>
      </c>
      <c r="D25" s="35" t="s">
        <v>247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>
      <c r="A26" s="35" t="s">
        <v>248</v>
      </c>
      <c r="B26" s="35" t="s">
        <v>248</v>
      </c>
      <c r="C26" s="35" t="s">
        <v>226</v>
      </c>
      <c r="D26" s="35" t="s">
        <v>226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>
      <c r="A27" s="35" t="s">
        <v>249</v>
      </c>
      <c r="B27" s="35" t="s">
        <v>248</v>
      </c>
      <c r="C27" s="35" t="s">
        <v>226</v>
      </c>
      <c r="D27" s="35" t="s">
        <v>226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>
      <c r="A28" s="35" t="s">
        <v>250</v>
      </c>
      <c r="B28" s="35" t="s">
        <v>248</v>
      </c>
      <c r="C28" s="35" t="s">
        <v>226</v>
      </c>
      <c r="D28" s="35" t="s">
        <v>226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>
      <c r="A29" s="35" t="s">
        <v>251</v>
      </c>
      <c r="B29" s="35" t="s">
        <v>248</v>
      </c>
      <c r="C29" s="35" t="s">
        <v>226</v>
      </c>
      <c r="D29" s="35" t="s">
        <v>226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>
      <c r="A30" s="35" t="s">
        <v>252</v>
      </c>
      <c r="B30" s="35" t="s">
        <v>248</v>
      </c>
      <c r="C30" s="35" t="s">
        <v>226</v>
      </c>
      <c r="D30" s="35" t="s">
        <v>226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>
      <c r="A31" s="35" t="s">
        <v>253</v>
      </c>
      <c r="B31" s="35" t="s">
        <v>254</v>
      </c>
      <c r="C31" s="35" t="s">
        <v>226</v>
      </c>
      <c r="D31" s="35" t="s">
        <v>226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>
      <c r="A32" s="35" t="s">
        <v>255</v>
      </c>
      <c r="B32" s="35" t="s">
        <v>254</v>
      </c>
      <c r="C32" s="35" t="s">
        <v>226</v>
      </c>
      <c r="D32" s="35" t="s">
        <v>226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>
      <c r="A33" s="35" t="s">
        <v>256</v>
      </c>
      <c r="B33" s="35" t="s">
        <v>254</v>
      </c>
      <c r="C33" s="35" t="s">
        <v>226</v>
      </c>
      <c r="D33" s="35" t="s">
        <v>226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>
      <c r="A34" s="35" t="s">
        <v>257</v>
      </c>
      <c r="B34" s="35" t="s">
        <v>254</v>
      </c>
      <c r="C34" s="35" t="s">
        <v>226</v>
      </c>
      <c r="D34" s="35" t="s">
        <v>226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>
      <c r="A35" s="35" t="s">
        <v>258</v>
      </c>
      <c r="B35" s="35" t="s">
        <v>259</v>
      </c>
      <c r="C35" s="35" t="s">
        <v>226</v>
      </c>
      <c r="D35" s="35" t="s">
        <v>226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>
      <c r="A36" s="35" t="s">
        <v>260</v>
      </c>
      <c r="B36" s="35" t="s">
        <v>259</v>
      </c>
      <c r="C36" s="35" t="s">
        <v>226</v>
      </c>
      <c r="D36" s="35" t="s">
        <v>226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>
      <c r="A37" s="35" t="s">
        <v>261</v>
      </c>
      <c r="B37" s="35" t="s">
        <v>261</v>
      </c>
      <c r="C37" s="35" t="s">
        <v>222</v>
      </c>
      <c r="D37" s="35" t="s">
        <v>222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>
      <c r="A38" s="35" t="s">
        <v>262</v>
      </c>
      <c r="B38" s="35" t="s">
        <v>261</v>
      </c>
      <c r="C38" s="35" t="s">
        <v>222</v>
      </c>
      <c r="D38" s="35" t="s">
        <v>222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>
      <c r="A39" s="36" t="s">
        <v>263</v>
      </c>
      <c r="B39" s="35" t="s">
        <v>264</v>
      </c>
      <c r="C39" s="36" t="s">
        <v>219</v>
      </c>
      <c r="D39" s="36" t="s">
        <v>219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>
      <c r="A40" s="35" t="s">
        <v>265</v>
      </c>
      <c r="B40" s="35" t="s">
        <v>264</v>
      </c>
      <c r="C40" s="35" t="s">
        <v>219</v>
      </c>
      <c r="D40" s="35" t="s">
        <v>219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>
      <c r="A41" s="35" t="s">
        <v>266</v>
      </c>
      <c r="B41" s="35" t="s">
        <v>264</v>
      </c>
      <c r="C41" s="35" t="s">
        <v>219</v>
      </c>
      <c r="D41" s="35" t="s">
        <v>219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>
      <c r="A42" s="35" t="s">
        <v>264</v>
      </c>
      <c r="B42" s="35" t="s">
        <v>264</v>
      </c>
      <c r="C42" s="35" t="s">
        <v>219</v>
      </c>
      <c r="D42" s="35" t="s">
        <v>219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>
      <c r="A43" s="35" t="s">
        <v>61</v>
      </c>
      <c r="B43" s="35" t="s">
        <v>264</v>
      </c>
      <c r="C43" s="35" t="s">
        <v>219</v>
      </c>
      <c r="D43" s="35" t="s">
        <v>219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>
      <c r="A44" s="35" t="s">
        <v>267</v>
      </c>
      <c r="B44" s="35" t="s">
        <v>264</v>
      </c>
      <c r="C44" s="35" t="s">
        <v>219</v>
      </c>
      <c r="D44" s="35" t="s">
        <v>219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>
      <c r="A45" s="35" t="s">
        <v>268</v>
      </c>
      <c r="B45" s="35" t="s">
        <v>264</v>
      </c>
      <c r="C45" s="35" t="s">
        <v>219</v>
      </c>
      <c r="D45" s="35" t="s">
        <v>219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>
      <c r="A46" s="35" t="s">
        <v>269</v>
      </c>
      <c r="B46" s="35" t="s">
        <v>264</v>
      </c>
      <c r="C46" s="35" t="s">
        <v>219</v>
      </c>
      <c r="D46" s="35" t="s">
        <v>219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>
      <c r="A47" s="35" t="s">
        <v>270</v>
      </c>
      <c r="B47" s="35" t="s">
        <v>264</v>
      </c>
      <c r="C47" s="35" t="s">
        <v>219</v>
      </c>
      <c r="D47" s="35" t="s">
        <v>219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>
      <c r="A48" s="35" t="s">
        <v>271</v>
      </c>
      <c r="B48" s="35" t="s">
        <v>272</v>
      </c>
      <c r="C48" s="35" t="s">
        <v>273</v>
      </c>
      <c r="D48" s="35" t="s">
        <v>273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>
      <c r="A49" s="35" t="s">
        <v>62</v>
      </c>
      <c r="B49" s="35" t="s">
        <v>272</v>
      </c>
      <c r="C49" s="35" t="s">
        <v>273</v>
      </c>
      <c r="D49" s="35" t="s">
        <v>273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>
      <c r="A50" s="35" t="s">
        <v>274</v>
      </c>
      <c r="B50" s="35" t="s">
        <v>274</v>
      </c>
      <c r="C50" s="35" t="s">
        <v>222</v>
      </c>
      <c r="D50" s="35" t="s">
        <v>222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>
      <c r="A51" s="35" t="s">
        <v>275</v>
      </c>
      <c r="B51" s="35" t="s">
        <v>274</v>
      </c>
      <c r="C51" s="35" t="s">
        <v>222</v>
      </c>
      <c r="D51" s="35" t="s">
        <v>222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>
      <c r="A52" s="35" t="s">
        <v>276</v>
      </c>
      <c r="B52" s="35" t="s">
        <v>276</v>
      </c>
      <c r="C52" s="35" t="s">
        <v>222</v>
      </c>
      <c r="D52" s="35" t="s">
        <v>222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>
      <c r="A53" s="35" t="s">
        <v>277</v>
      </c>
      <c r="B53" s="35" t="s">
        <v>277</v>
      </c>
      <c r="C53" s="35" t="s">
        <v>226</v>
      </c>
      <c r="D53" s="35" t="s">
        <v>226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>
      <c r="A54" s="35" t="s">
        <v>278</v>
      </c>
      <c r="B54" s="35" t="s">
        <v>63</v>
      </c>
      <c r="C54" s="35" t="s">
        <v>219</v>
      </c>
      <c r="D54" s="35" t="s">
        <v>219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>
      <c r="A55" s="35" t="s">
        <v>279</v>
      </c>
      <c r="B55" s="35" t="s">
        <v>63</v>
      </c>
      <c r="C55" s="35" t="s">
        <v>219</v>
      </c>
      <c r="D55" s="35" t="s">
        <v>219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>
      <c r="A56" s="35" t="s">
        <v>63</v>
      </c>
      <c r="B56" s="35" t="s">
        <v>63</v>
      </c>
      <c r="C56" s="35" t="s">
        <v>219</v>
      </c>
      <c r="D56" s="35" t="s">
        <v>219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>
      <c r="A57" s="35" t="s">
        <v>280</v>
      </c>
      <c r="B57" s="35" t="s">
        <v>63</v>
      </c>
      <c r="C57" s="35" t="s">
        <v>219</v>
      </c>
      <c r="D57" s="35" t="s">
        <v>219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>
      <c r="A58" s="35" t="s">
        <v>281</v>
      </c>
      <c r="B58" s="35" t="s">
        <v>63</v>
      </c>
      <c r="C58" s="35" t="s">
        <v>219</v>
      </c>
      <c r="D58" s="35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>
      <c r="A59" s="35" t="s">
        <v>282</v>
      </c>
      <c r="B59" s="35" t="s">
        <v>63</v>
      </c>
      <c r="C59" s="35" t="s">
        <v>219</v>
      </c>
      <c r="D59" s="35" t="s">
        <v>219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>
      <c r="A60" s="35" t="s">
        <v>283</v>
      </c>
      <c r="B60" s="35" t="s">
        <v>284</v>
      </c>
      <c r="C60" s="35" t="s">
        <v>226</v>
      </c>
      <c r="D60" s="32" t="s">
        <v>226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>
      <c r="A61" s="35" t="s">
        <v>285</v>
      </c>
      <c r="B61" s="35" t="s">
        <v>286</v>
      </c>
      <c r="C61" s="35" t="s">
        <v>226</v>
      </c>
      <c r="D61" s="35" t="s">
        <v>226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>
      <c r="A62" s="35" t="s">
        <v>287</v>
      </c>
      <c r="B62" s="35" t="s">
        <v>286</v>
      </c>
      <c r="C62" s="35" t="s">
        <v>226</v>
      </c>
      <c r="D62" s="35" t="s">
        <v>226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>
      <c r="A63" s="35" t="s">
        <v>288</v>
      </c>
      <c r="B63" s="35" t="s">
        <v>286</v>
      </c>
      <c r="C63" s="35" t="s">
        <v>226</v>
      </c>
      <c r="D63" s="35" t="s">
        <v>226</v>
      </c>
      <c r="E63" s="35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>
      <c r="A64" s="35" t="s">
        <v>289</v>
      </c>
      <c r="B64" s="35" t="s">
        <v>289</v>
      </c>
      <c r="C64" s="35" t="s">
        <v>222</v>
      </c>
      <c r="D64" s="35" t="s">
        <v>222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>
      <c r="A65" s="35" t="s">
        <v>290</v>
      </c>
      <c r="B65" s="35" t="s">
        <v>291</v>
      </c>
      <c r="C65" s="35" t="s">
        <v>226</v>
      </c>
      <c r="D65" s="35" t="s">
        <v>226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>
      <c r="A66" s="35" t="s">
        <v>291</v>
      </c>
      <c r="B66" s="35" t="s">
        <v>291</v>
      </c>
      <c r="C66" s="35" t="s">
        <v>226</v>
      </c>
      <c r="D66" s="35" t="s">
        <v>226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>
      <c r="A67" s="35" t="s">
        <v>292</v>
      </c>
      <c r="B67" s="35" t="s">
        <v>291</v>
      </c>
      <c r="C67" s="35" t="s">
        <v>226</v>
      </c>
      <c r="D67" s="35" t="s">
        <v>226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>
      <c r="A68" s="35" t="s">
        <v>293</v>
      </c>
      <c r="B68" s="35" t="s">
        <v>291</v>
      </c>
      <c r="C68" s="35" t="s">
        <v>226</v>
      </c>
      <c r="D68" s="35" t="s">
        <v>226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>
      <c r="A69" s="35" t="s">
        <v>294</v>
      </c>
      <c r="B69" s="35" t="s">
        <v>291</v>
      </c>
      <c r="C69" s="35" t="s">
        <v>226</v>
      </c>
      <c r="D69" s="35" t="s">
        <v>226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>
      <c r="A70" s="35" t="s">
        <v>295</v>
      </c>
      <c r="B70" s="35" t="s">
        <v>296</v>
      </c>
      <c r="C70" s="35" t="s">
        <v>226</v>
      </c>
      <c r="D70" s="35" t="s">
        <v>226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>
      <c r="A71" s="35" t="s">
        <v>64</v>
      </c>
      <c r="B71" s="35" t="s">
        <v>296</v>
      </c>
      <c r="C71" s="35" t="s">
        <v>226</v>
      </c>
      <c r="D71" s="35" t="s">
        <v>226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>
      <c r="A72" s="35" t="s">
        <v>297</v>
      </c>
      <c r="B72" s="35" t="s">
        <v>297</v>
      </c>
      <c r="C72" s="35" t="s">
        <v>219</v>
      </c>
      <c r="D72" s="35" t="s">
        <v>219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>
      <c r="A73" s="35" t="s">
        <v>298</v>
      </c>
      <c r="B73" s="35" t="s">
        <v>297</v>
      </c>
      <c r="C73" s="35" t="s">
        <v>219</v>
      </c>
      <c r="D73" s="35" t="s">
        <v>219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>
      <c r="A74" s="35" t="s">
        <v>65</v>
      </c>
      <c r="B74" s="35" t="s">
        <v>297</v>
      </c>
      <c r="C74" s="35" t="s">
        <v>219</v>
      </c>
      <c r="D74" s="35" t="s">
        <v>219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>
      <c r="A75" s="35" t="s">
        <v>299</v>
      </c>
      <c r="B75" s="35" t="s">
        <v>297</v>
      </c>
      <c r="C75" s="35" t="s">
        <v>219</v>
      </c>
      <c r="D75" s="35" t="s">
        <v>219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>
      <c r="A76" s="35" t="s">
        <v>300</v>
      </c>
      <c r="B76" s="35" t="s">
        <v>297</v>
      </c>
      <c r="C76" s="35" t="s">
        <v>219</v>
      </c>
      <c r="D76" s="35" t="s">
        <v>219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>
      <c r="A77" s="35" t="s">
        <v>301</v>
      </c>
      <c r="B77" s="35" t="s">
        <v>297</v>
      </c>
      <c r="C77" s="35" t="s">
        <v>219</v>
      </c>
      <c r="D77" s="35" t="s">
        <v>219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>
      <c r="A78" s="35" t="s">
        <v>302</v>
      </c>
      <c r="B78" s="35" t="s">
        <v>297</v>
      </c>
      <c r="C78" s="35" t="s">
        <v>219</v>
      </c>
      <c r="D78" s="35" t="s">
        <v>219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>
      <c r="A79" s="35" t="s">
        <v>303</v>
      </c>
      <c r="B79" s="35" t="s">
        <v>304</v>
      </c>
      <c r="C79" s="35" t="s">
        <v>226</v>
      </c>
      <c r="D79" s="35" t="s">
        <v>226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>
      <c r="A80" s="35" t="s">
        <v>305</v>
      </c>
      <c r="B80" s="35" t="s">
        <v>306</v>
      </c>
      <c r="C80" s="35" t="s">
        <v>226</v>
      </c>
      <c r="D80" s="35" t="s">
        <v>226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>
      <c r="A81" s="35" t="s">
        <v>307</v>
      </c>
      <c r="B81" s="35" t="s">
        <v>307</v>
      </c>
      <c r="C81" s="35" t="s">
        <v>226</v>
      </c>
      <c r="D81" s="35" t="s">
        <v>226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>
      <c r="A82" s="35" t="s">
        <v>308</v>
      </c>
      <c r="B82" s="35" t="s">
        <v>307</v>
      </c>
      <c r="C82" s="35" t="s">
        <v>226</v>
      </c>
      <c r="D82" s="35" t="s">
        <v>226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>
      <c r="A83" s="35" t="s">
        <v>309</v>
      </c>
      <c r="B83" s="35" t="s">
        <v>310</v>
      </c>
      <c r="C83" s="35" t="s">
        <v>226</v>
      </c>
      <c r="D83" s="35" t="s">
        <v>226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>
      <c r="A84" s="35" t="s">
        <v>66</v>
      </c>
      <c r="B84" s="35" t="s">
        <v>310</v>
      </c>
      <c r="C84" s="35" t="s">
        <v>226</v>
      </c>
      <c r="D84" s="35" t="s">
        <v>226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>
      <c r="A85" s="35" t="s">
        <v>311</v>
      </c>
      <c r="B85" s="35" t="s">
        <v>312</v>
      </c>
      <c r="C85" s="35" t="s">
        <v>226</v>
      </c>
      <c r="D85" s="35" t="s">
        <v>226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>
      <c r="A86" s="35" t="s">
        <v>313</v>
      </c>
      <c r="B86" s="35" t="s">
        <v>312</v>
      </c>
      <c r="C86" s="35" t="s">
        <v>226</v>
      </c>
      <c r="D86" s="35" t="s">
        <v>226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>
      <c r="A87" s="35" t="s">
        <v>67</v>
      </c>
      <c r="B87" s="35" t="s">
        <v>67</v>
      </c>
      <c r="C87" s="35" t="s">
        <v>219</v>
      </c>
      <c r="D87" s="35" t="s">
        <v>219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>
      <c r="A88" s="35" t="s">
        <v>314</v>
      </c>
      <c r="B88" s="35" t="s">
        <v>67</v>
      </c>
      <c r="C88" s="35" t="s">
        <v>219</v>
      </c>
      <c r="D88" s="35" t="s">
        <v>219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>
      <c r="A89" s="35" t="s">
        <v>315</v>
      </c>
      <c r="B89" s="35" t="s">
        <v>316</v>
      </c>
      <c r="C89" s="35" t="s">
        <v>226</v>
      </c>
      <c r="D89" s="35" t="s">
        <v>226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>
      <c r="A90" s="35" t="s">
        <v>317</v>
      </c>
      <c r="B90" s="35" t="s">
        <v>318</v>
      </c>
      <c r="C90" s="35" t="s">
        <v>226</v>
      </c>
      <c r="D90" s="35" t="s">
        <v>226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>
      <c r="A91" s="35" t="s">
        <v>319</v>
      </c>
      <c r="B91" s="35" t="s">
        <v>320</v>
      </c>
      <c r="C91" s="35" t="s">
        <v>222</v>
      </c>
      <c r="D91" s="35" t="s">
        <v>222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>
      <c r="A92" s="35" t="s">
        <v>321</v>
      </c>
      <c r="B92" s="35" t="s">
        <v>320</v>
      </c>
      <c r="C92" s="35" t="s">
        <v>222</v>
      </c>
      <c r="D92" s="35" t="s">
        <v>222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>
      <c r="A93" s="35" t="s">
        <v>322</v>
      </c>
      <c r="B93" s="35" t="s">
        <v>320</v>
      </c>
      <c r="C93" s="35" t="s">
        <v>222</v>
      </c>
      <c r="D93" s="35" t="s">
        <v>222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>
      <c r="A94" s="35" t="s">
        <v>323</v>
      </c>
      <c r="B94" s="35" t="s">
        <v>320</v>
      </c>
      <c r="C94" s="35" t="s">
        <v>222</v>
      </c>
      <c r="D94" s="35" t="s">
        <v>222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>
      <c r="A95" s="35" t="s">
        <v>68</v>
      </c>
      <c r="B95" s="35" t="s">
        <v>320</v>
      </c>
      <c r="C95" s="35" t="s">
        <v>222</v>
      </c>
      <c r="D95" s="35" t="s">
        <v>222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>
      <c r="A96" s="35" t="s">
        <v>324</v>
      </c>
      <c r="B96" s="35" t="s">
        <v>320</v>
      </c>
      <c r="C96" s="35" t="s">
        <v>222</v>
      </c>
      <c r="D96" s="35" t="s">
        <v>222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>
      <c r="A97" s="35" t="s">
        <v>325</v>
      </c>
      <c r="B97" s="35" t="s">
        <v>326</v>
      </c>
      <c r="C97" s="35" t="s">
        <v>226</v>
      </c>
      <c r="D97" s="35" t="s">
        <v>226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>
      <c r="A98" s="35" t="s">
        <v>327</v>
      </c>
      <c r="B98" s="35" t="s">
        <v>326</v>
      </c>
      <c r="C98" s="35" t="s">
        <v>226</v>
      </c>
      <c r="D98" s="35" t="s">
        <v>226</v>
      </c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>
      <c r="A99" s="35" t="s">
        <v>69</v>
      </c>
      <c r="B99" s="35" t="s">
        <v>328</v>
      </c>
      <c r="C99" s="35" t="s">
        <v>219</v>
      </c>
      <c r="D99" s="35" t="s">
        <v>219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>
      <c r="A100" s="35" t="s">
        <v>329</v>
      </c>
      <c r="B100" s="35" t="s">
        <v>328</v>
      </c>
      <c r="C100" s="35" t="s">
        <v>219</v>
      </c>
      <c r="D100" s="35" t="s">
        <v>219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>
      <c r="A101" s="35" t="s">
        <v>70</v>
      </c>
      <c r="B101" s="35" t="s">
        <v>330</v>
      </c>
      <c r="C101" s="35" t="s">
        <v>226</v>
      </c>
      <c r="D101" s="35" t="s">
        <v>226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>
      <c r="A102" s="35" t="s">
        <v>331</v>
      </c>
      <c r="B102" s="35" t="s">
        <v>331</v>
      </c>
      <c r="C102" s="35" t="s">
        <v>222</v>
      </c>
      <c r="D102" s="35" t="s">
        <v>222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>
      <c r="A103" s="35" t="s">
        <v>332</v>
      </c>
      <c r="B103" s="35" t="s">
        <v>333</v>
      </c>
      <c r="C103" s="35" t="s">
        <v>222</v>
      </c>
      <c r="D103" s="35" t="s">
        <v>222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>
      <c r="A104" s="35" t="s">
        <v>334</v>
      </c>
      <c r="B104" s="35" t="s">
        <v>333</v>
      </c>
      <c r="C104" s="35" t="s">
        <v>222</v>
      </c>
      <c r="D104" s="35" t="s">
        <v>222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>
      <c r="A105" s="35" t="s">
        <v>335</v>
      </c>
      <c r="B105" s="35" t="s">
        <v>333</v>
      </c>
      <c r="C105" s="35" t="s">
        <v>222</v>
      </c>
      <c r="D105" s="35" t="s">
        <v>222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>
      <c r="A106" s="35" t="s">
        <v>333</v>
      </c>
      <c r="B106" s="35" t="s">
        <v>333</v>
      </c>
      <c r="C106" s="35" t="s">
        <v>222</v>
      </c>
      <c r="D106" s="35" t="s">
        <v>222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>
      <c r="A107" s="35" t="s">
        <v>336</v>
      </c>
      <c r="B107" s="35" t="s">
        <v>333</v>
      </c>
      <c r="C107" s="35" t="s">
        <v>222</v>
      </c>
      <c r="D107" s="35" t="s">
        <v>222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>
      <c r="A108" s="35" t="s">
        <v>71</v>
      </c>
      <c r="B108" s="35" t="s">
        <v>71</v>
      </c>
      <c r="C108" s="35" t="s">
        <v>219</v>
      </c>
      <c r="D108" s="35" t="s">
        <v>219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>
      <c r="A109" s="35" t="s">
        <v>337</v>
      </c>
      <c r="B109" s="35" t="s">
        <v>71</v>
      </c>
      <c r="C109" s="35" t="s">
        <v>219</v>
      </c>
      <c r="D109" s="35" t="s">
        <v>219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>
      <c r="A110" s="35" t="s">
        <v>338</v>
      </c>
      <c r="B110" s="35" t="s">
        <v>71</v>
      </c>
      <c r="C110" s="35" t="s">
        <v>219</v>
      </c>
      <c r="D110" s="35" t="s">
        <v>219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>
      <c r="A111" s="35" t="s">
        <v>339</v>
      </c>
      <c r="B111" s="35" t="s">
        <v>71</v>
      </c>
      <c r="C111" s="35" t="s">
        <v>219</v>
      </c>
      <c r="D111" s="35" t="s">
        <v>219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>
      <c r="A112" s="35" t="s">
        <v>340</v>
      </c>
      <c r="B112" s="35" t="s">
        <v>71</v>
      </c>
      <c r="C112" s="35" t="s">
        <v>219</v>
      </c>
      <c r="D112" s="35" t="s">
        <v>219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>
      <c r="A113" s="35" t="s">
        <v>341</v>
      </c>
      <c r="B113" s="35" t="s">
        <v>71</v>
      </c>
      <c r="C113" s="35" t="s">
        <v>219</v>
      </c>
      <c r="D113" s="35" t="s">
        <v>219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>
      <c r="A114" s="35" t="s">
        <v>342</v>
      </c>
      <c r="B114" s="35" t="s">
        <v>342</v>
      </c>
      <c r="C114" s="35" t="s">
        <v>222</v>
      </c>
      <c r="D114" s="35" t="s">
        <v>222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>
      <c r="A115" s="35" t="s">
        <v>343</v>
      </c>
      <c r="B115" s="35" t="s">
        <v>343</v>
      </c>
      <c r="C115" s="35" t="s">
        <v>222</v>
      </c>
      <c r="D115" s="35" t="s">
        <v>222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>
      <c r="A116" s="35" t="s">
        <v>344</v>
      </c>
      <c r="B116" s="35" t="s">
        <v>344</v>
      </c>
      <c r="C116" s="35" t="s">
        <v>222</v>
      </c>
      <c r="D116" s="35" t="s">
        <v>222</v>
      </c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>
      <c r="A117" s="35" t="s">
        <v>345</v>
      </c>
      <c r="B117" s="35" t="s">
        <v>345</v>
      </c>
      <c r="C117" s="35" t="s">
        <v>222</v>
      </c>
      <c r="D117" s="35" t="s">
        <v>226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>
      <c r="A118" s="35" t="s">
        <v>346</v>
      </c>
      <c r="B118" s="35" t="s">
        <v>346</v>
      </c>
      <c r="C118" s="35" t="s">
        <v>219</v>
      </c>
      <c r="D118" s="35" t="s">
        <v>219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>
      <c r="A119" s="35" t="s">
        <v>346</v>
      </c>
      <c r="B119" s="35" t="s">
        <v>346</v>
      </c>
      <c r="C119" s="35" t="s">
        <v>219</v>
      </c>
      <c r="D119" s="35" t="s">
        <v>219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>
      <c r="A120" s="35" t="s">
        <v>346</v>
      </c>
      <c r="B120" s="35" t="s">
        <v>346</v>
      </c>
      <c r="C120" s="35" t="s">
        <v>219</v>
      </c>
      <c r="D120" s="35" t="s">
        <v>219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>
      <c r="A121" s="35" t="s">
        <v>347</v>
      </c>
      <c r="B121" s="35" t="s">
        <v>347</v>
      </c>
      <c r="C121" s="35" t="s">
        <v>222</v>
      </c>
      <c r="D121" s="35" t="s">
        <v>222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>
      <c r="A122" s="35" t="s">
        <v>348</v>
      </c>
      <c r="B122" s="35" t="s">
        <v>347</v>
      </c>
      <c r="C122" s="35" t="s">
        <v>222</v>
      </c>
      <c r="D122" s="35" t="s">
        <v>222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>
      <c r="A123" s="35" t="s">
        <v>349</v>
      </c>
      <c r="B123" s="35" t="s">
        <v>349</v>
      </c>
      <c r="C123" s="35" t="s">
        <v>226</v>
      </c>
      <c r="D123" s="35" t="s">
        <v>226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>
      <c r="A124" s="35" t="s">
        <v>350</v>
      </c>
      <c r="B124" s="35" t="s">
        <v>350</v>
      </c>
      <c r="C124" s="35" t="s">
        <v>226</v>
      </c>
      <c r="D124" s="35" t="s">
        <v>226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>
      <c r="A125" s="35" t="s">
        <v>351</v>
      </c>
      <c r="B125" s="35" t="s">
        <v>350</v>
      </c>
      <c r="C125" s="35" t="s">
        <v>226</v>
      </c>
      <c r="D125" s="35" t="s">
        <v>226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>
      <c r="A126" s="35" t="s">
        <v>72</v>
      </c>
      <c r="B126" s="35" t="s">
        <v>350</v>
      </c>
      <c r="C126" s="35" t="s">
        <v>226</v>
      </c>
      <c r="D126" s="35" t="s">
        <v>226</v>
      </c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>
      <c r="A127" s="35" t="s">
        <v>352</v>
      </c>
      <c r="B127" s="35" t="s">
        <v>350</v>
      </c>
      <c r="C127" s="35" t="s">
        <v>226</v>
      </c>
      <c r="D127" s="35" t="s">
        <v>226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>
      <c r="A128" s="35" t="s">
        <v>353</v>
      </c>
      <c r="B128" s="35" t="s">
        <v>354</v>
      </c>
      <c r="C128" s="35" t="s">
        <v>226</v>
      </c>
      <c r="D128" s="35" t="s">
        <v>226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>
      <c r="A129" s="35" t="s">
        <v>355</v>
      </c>
      <c r="B129" s="35" t="s">
        <v>356</v>
      </c>
      <c r="C129" s="35" t="s">
        <v>226</v>
      </c>
      <c r="D129" s="35" t="s">
        <v>226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>
      <c r="A130" s="35" t="s">
        <v>357</v>
      </c>
      <c r="B130" s="35" t="s">
        <v>358</v>
      </c>
      <c r="C130" s="35" t="s">
        <v>226</v>
      </c>
      <c r="D130" s="35" t="s">
        <v>226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>
      <c r="A131" s="35" t="s">
        <v>359</v>
      </c>
      <c r="B131" s="35" t="s">
        <v>359</v>
      </c>
      <c r="C131" s="35" t="s">
        <v>219</v>
      </c>
      <c r="D131" s="35" t="s">
        <v>219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>
      <c r="A132" s="35" t="s">
        <v>360</v>
      </c>
      <c r="B132" s="35" t="s">
        <v>359</v>
      </c>
      <c r="C132" s="35" t="s">
        <v>219</v>
      </c>
      <c r="D132" s="35" t="s">
        <v>219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>
      <c r="A133" s="35" t="s">
        <v>73</v>
      </c>
      <c r="B133" s="35" t="s">
        <v>359</v>
      </c>
      <c r="C133" s="35" t="s">
        <v>219</v>
      </c>
      <c r="D133" s="35" t="s">
        <v>219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>
      <c r="A134" s="35" t="s">
        <v>74</v>
      </c>
      <c r="B134" s="35" t="s">
        <v>152</v>
      </c>
      <c r="C134" s="35" t="s">
        <v>247</v>
      </c>
      <c r="D134" s="35" t="s">
        <v>247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>
      <c r="A135" s="35" t="s">
        <v>361</v>
      </c>
      <c r="B135" s="35" t="s">
        <v>152</v>
      </c>
      <c r="C135" s="35" t="s">
        <v>247</v>
      </c>
      <c r="D135" s="35" t="s">
        <v>247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>
      <c r="A136" s="35" t="s">
        <v>362</v>
      </c>
      <c r="B136" s="35" t="s">
        <v>152</v>
      </c>
      <c r="C136" s="35" t="s">
        <v>247</v>
      </c>
      <c r="D136" s="35" t="s">
        <v>247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>
      <c r="A137" s="35" t="s">
        <v>363</v>
      </c>
      <c r="B137" s="35" t="s">
        <v>152</v>
      </c>
      <c r="C137" s="35" t="s">
        <v>247</v>
      </c>
      <c r="D137" s="35" t="s">
        <v>247</v>
      </c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>
      <c r="A138" s="35" t="s">
        <v>364</v>
      </c>
      <c r="B138" s="35" t="s">
        <v>152</v>
      </c>
      <c r="C138" s="35" t="s">
        <v>247</v>
      </c>
      <c r="D138" s="35" t="s">
        <v>247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>
      <c r="A139" s="35" t="s">
        <v>365</v>
      </c>
      <c r="B139" s="35" t="s">
        <v>152</v>
      </c>
      <c r="C139" s="35" t="s">
        <v>247</v>
      </c>
      <c r="D139" s="35" t="s">
        <v>247</v>
      </c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>
      <c r="A140" s="35" t="s">
        <v>366</v>
      </c>
      <c r="B140" s="35" t="s">
        <v>152</v>
      </c>
      <c r="C140" s="35" t="s">
        <v>247</v>
      </c>
      <c r="D140" s="35" t="s">
        <v>247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>
      <c r="A141" s="35" t="s">
        <v>367</v>
      </c>
      <c r="B141" s="35" t="s">
        <v>367</v>
      </c>
      <c r="C141" s="35" t="s">
        <v>226</v>
      </c>
      <c r="D141" s="35" t="s">
        <v>226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>
      <c r="A142" s="35" t="s">
        <v>368</v>
      </c>
      <c r="B142" s="35" t="s">
        <v>369</v>
      </c>
      <c r="C142" s="35" t="s">
        <v>219</v>
      </c>
      <c r="D142" s="35" t="s">
        <v>219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>
      <c r="A143" s="35" t="s">
        <v>369</v>
      </c>
      <c r="B143" s="35" t="s">
        <v>369</v>
      </c>
      <c r="C143" s="35" t="s">
        <v>219</v>
      </c>
      <c r="D143" s="35" t="s">
        <v>219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>
      <c r="A144" s="35" t="s">
        <v>370</v>
      </c>
      <c r="B144" s="35" t="s">
        <v>369</v>
      </c>
      <c r="C144" s="35" t="s">
        <v>219</v>
      </c>
      <c r="D144" s="35" t="s">
        <v>219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>
      <c r="A145" s="35" t="s">
        <v>371</v>
      </c>
      <c r="B145" s="35" t="s">
        <v>369</v>
      </c>
      <c r="C145" s="35" t="s">
        <v>219</v>
      </c>
      <c r="D145" s="35" t="s">
        <v>219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>
      <c r="A146" s="35" t="s">
        <v>372</v>
      </c>
      <c r="B146" s="35" t="s">
        <v>369</v>
      </c>
      <c r="C146" s="35" t="s">
        <v>219</v>
      </c>
      <c r="D146" s="35" t="s">
        <v>219</v>
      </c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>
      <c r="A147" s="35" t="s">
        <v>373</v>
      </c>
      <c r="B147" s="35" t="s">
        <v>369</v>
      </c>
      <c r="C147" s="35" t="s">
        <v>219</v>
      </c>
      <c r="D147" s="35" t="s">
        <v>219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>
      <c r="A148" s="35" t="s">
        <v>75</v>
      </c>
      <c r="B148" s="35" t="s">
        <v>369</v>
      </c>
      <c r="C148" s="35" t="s">
        <v>219</v>
      </c>
      <c r="D148" s="35" t="s">
        <v>219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>
      <c r="A149" s="35" t="s">
        <v>374</v>
      </c>
      <c r="B149" s="35" t="s">
        <v>369</v>
      </c>
      <c r="C149" s="35" t="s">
        <v>219</v>
      </c>
      <c r="D149" s="35" t="s">
        <v>219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>
      <c r="A150" s="35" t="s">
        <v>375</v>
      </c>
      <c r="B150" s="35" t="s">
        <v>369</v>
      </c>
      <c r="C150" s="35" t="s">
        <v>219</v>
      </c>
      <c r="D150" s="35" t="s">
        <v>219</v>
      </c>
      <c r="E150" s="35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>
      <c r="A151" s="35" t="s">
        <v>376</v>
      </c>
      <c r="B151" s="35" t="s">
        <v>369</v>
      </c>
      <c r="C151" s="35" t="s">
        <v>219</v>
      </c>
      <c r="D151" s="35" t="s">
        <v>219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>
      <c r="A152" s="35" t="s">
        <v>377</v>
      </c>
      <c r="B152" s="35" t="s">
        <v>377</v>
      </c>
      <c r="C152" s="35" t="s">
        <v>226</v>
      </c>
      <c r="D152" s="35" t="s">
        <v>226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>
      <c r="A153" s="35" t="s">
        <v>378</v>
      </c>
      <c r="B153" s="35" t="s">
        <v>378</v>
      </c>
      <c r="C153" s="35" t="s">
        <v>222</v>
      </c>
      <c r="D153" s="35" t="s">
        <v>222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>
      <c r="A154" s="35" t="s">
        <v>379</v>
      </c>
      <c r="B154" s="35" t="s">
        <v>379</v>
      </c>
      <c r="C154" s="35" t="s">
        <v>226</v>
      </c>
      <c r="D154" s="35" t="s">
        <v>226</v>
      </c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>
      <c r="A155" s="35" t="s">
        <v>380</v>
      </c>
      <c r="B155" s="35" t="s">
        <v>379</v>
      </c>
      <c r="C155" s="35" t="s">
        <v>226</v>
      </c>
      <c r="D155" s="35" t="s">
        <v>226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>
      <c r="A156" s="35" t="s">
        <v>381</v>
      </c>
      <c r="B156" s="35" t="s">
        <v>379</v>
      </c>
      <c r="C156" s="35" t="s">
        <v>226</v>
      </c>
      <c r="D156" s="35" t="s">
        <v>226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>
      <c r="A157" s="35" t="s">
        <v>76</v>
      </c>
      <c r="B157" s="35" t="s">
        <v>379</v>
      </c>
      <c r="C157" s="35" t="s">
        <v>226</v>
      </c>
      <c r="D157" s="35" t="s">
        <v>226</v>
      </c>
      <c r="E157" s="35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>
      <c r="A158" s="35" t="s">
        <v>382</v>
      </c>
      <c r="B158" s="35" t="s">
        <v>379</v>
      </c>
      <c r="C158" s="35" t="s">
        <v>226</v>
      </c>
      <c r="D158" s="35" t="s">
        <v>226</v>
      </c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>
      <c r="A159" s="35" t="s">
        <v>77</v>
      </c>
      <c r="B159" s="35" t="s">
        <v>77</v>
      </c>
      <c r="C159" s="35" t="s">
        <v>222</v>
      </c>
      <c r="D159" s="35" t="s">
        <v>222</v>
      </c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>
      <c r="A160" s="35" t="s">
        <v>383</v>
      </c>
      <c r="B160" s="35" t="s">
        <v>384</v>
      </c>
      <c r="C160" s="35" t="s">
        <v>226</v>
      </c>
      <c r="D160" s="35" t="s">
        <v>226</v>
      </c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>
      <c r="A161" s="35" t="s">
        <v>385</v>
      </c>
      <c r="B161" s="35" t="s">
        <v>385</v>
      </c>
      <c r="C161" s="35" t="s">
        <v>222</v>
      </c>
      <c r="D161" s="35" t="s">
        <v>222</v>
      </c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>
      <c r="A162" s="36" t="s">
        <v>386</v>
      </c>
      <c r="B162" s="36" t="s">
        <v>386</v>
      </c>
      <c r="C162" s="35" t="s">
        <v>219</v>
      </c>
      <c r="D162" s="35" t="s">
        <v>219</v>
      </c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>
      <c r="A163" s="35" t="s">
        <v>387</v>
      </c>
      <c r="B163" s="35" t="s">
        <v>116</v>
      </c>
      <c r="C163" s="35" t="s">
        <v>273</v>
      </c>
      <c r="D163" s="35" t="s">
        <v>273</v>
      </c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>
      <c r="A164" s="35" t="s">
        <v>388</v>
      </c>
      <c r="B164" s="35" t="s">
        <v>86</v>
      </c>
      <c r="C164" s="35" t="s">
        <v>219</v>
      </c>
      <c r="D164" s="35" t="s">
        <v>219</v>
      </c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>
      <c r="A165" s="35" t="s">
        <v>389</v>
      </c>
      <c r="B165" s="35" t="s">
        <v>389</v>
      </c>
      <c r="C165" s="35" t="s">
        <v>226</v>
      </c>
      <c r="D165" s="35" t="s">
        <v>226</v>
      </c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>
      <c r="A166" s="35" t="s">
        <v>390</v>
      </c>
      <c r="B166" s="35" t="s">
        <v>389</v>
      </c>
      <c r="C166" s="35" t="s">
        <v>226</v>
      </c>
      <c r="D166" s="35" t="s">
        <v>226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>
      <c r="A167" s="35" t="s">
        <v>391</v>
      </c>
      <c r="B167" s="35" t="s">
        <v>391</v>
      </c>
      <c r="C167" s="35" t="s">
        <v>222</v>
      </c>
      <c r="D167" s="35" t="s">
        <v>222</v>
      </c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>
      <c r="A168" s="35" t="s">
        <v>392</v>
      </c>
      <c r="B168" s="35" t="s">
        <v>391</v>
      </c>
      <c r="C168" s="35" t="s">
        <v>222</v>
      </c>
      <c r="D168" s="35" t="s">
        <v>222</v>
      </c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>
      <c r="A169" s="35" t="s">
        <v>393</v>
      </c>
      <c r="B169" s="35" t="s">
        <v>394</v>
      </c>
      <c r="C169" s="35" t="s">
        <v>226</v>
      </c>
      <c r="D169" s="35" t="s">
        <v>226</v>
      </c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>
      <c r="A170" s="35" t="s">
        <v>78</v>
      </c>
      <c r="B170" s="35" t="s">
        <v>394</v>
      </c>
      <c r="C170" s="35" t="s">
        <v>226</v>
      </c>
      <c r="D170" s="35" t="s">
        <v>226</v>
      </c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>
      <c r="A171" s="35" t="s">
        <v>395</v>
      </c>
      <c r="B171" s="35" t="s">
        <v>395</v>
      </c>
      <c r="C171" s="35" t="s">
        <v>226</v>
      </c>
      <c r="D171" s="35" t="s">
        <v>226</v>
      </c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>
      <c r="A172" s="35" t="s">
        <v>396</v>
      </c>
      <c r="B172" s="35" t="s">
        <v>395</v>
      </c>
      <c r="C172" s="35" t="s">
        <v>226</v>
      </c>
      <c r="D172" s="35" t="s">
        <v>226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>
      <c r="A173" s="35" t="s">
        <v>397</v>
      </c>
      <c r="B173" s="35" t="s">
        <v>395</v>
      </c>
      <c r="C173" s="35" t="s">
        <v>226</v>
      </c>
      <c r="D173" s="35" t="s">
        <v>226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>
      <c r="A174" s="35" t="s">
        <v>398</v>
      </c>
      <c r="B174" s="35" t="s">
        <v>395</v>
      </c>
      <c r="C174" s="35" t="s">
        <v>226</v>
      </c>
      <c r="D174" s="35" t="s">
        <v>226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>
      <c r="A175" s="35" t="s">
        <v>399</v>
      </c>
      <c r="B175" s="35" t="s">
        <v>400</v>
      </c>
      <c r="C175" s="35" t="s">
        <v>219</v>
      </c>
      <c r="D175" s="35" t="s">
        <v>219</v>
      </c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>
      <c r="A176" s="35" t="s">
        <v>79</v>
      </c>
      <c r="B176" s="35" t="s">
        <v>400</v>
      </c>
      <c r="C176" s="35" t="s">
        <v>219</v>
      </c>
      <c r="D176" s="35" t="s">
        <v>219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>
      <c r="A177" s="6" t="s">
        <v>401</v>
      </c>
      <c r="B177" s="35" t="s">
        <v>400</v>
      </c>
      <c r="C177" s="35" t="s">
        <v>219</v>
      </c>
      <c r="D177" s="35" t="s">
        <v>219</v>
      </c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>
      <c r="A178" s="35" t="s">
        <v>402</v>
      </c>
      <c r="B178" s="35" t="s">
        <v>400</v>
      </c>
      <c r="C178" s="35" t="s">
        <v>219</v>
      </c>
      <c r="D178" s="35" t="s">
        <v>219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>
      <c r="A179" s="35" t="s">
        <v>403</v>
      </c>
      <c r="B179" s="35" t="s">
        <v>404</v>
      </c>
      <c r="C179" s="35" t="s">
        <v>226</v>
      </c>
      <c r="D179" s="35" t="s">
        <v>226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>
      <c r="A180" s="35" t="s">
        <v>405</v>
      </c>
      <c r="B180" s="35" t="s">
        <v>400</v>
      </c>
      <c r="C180" s="35" t="s">
        <v>219</v>
      </c>
      <c r="D180" s="35" t="s">
        <v>219</v>
      </c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>
      <c r="A181" s="35" t="s">
        <v>406</v>
      </c>
      <c r="B181" s="35" t="s">
        <v>407</v>
      </c>
      <c r="C181" s="35" t="s">
        <v>226</v>
      </c>
      <c r="D181" s="35" t="s">
        <v>226</v>
      </c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>
      <c r="A182" s="35" t="s">
        <v>408</v>
      </c>
      <c r="B182" s="35" t="s">
        <v>409</v>
      </c>
      <c r="C182" s="35" t="s">
        <v>226</v>
      </c>
      <c r="D182" s="35" t="s">
        <v>226</v>
      </c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>
      <c r="A183" s="35" t="s">
        <v>409</v>
      </c>
      <c r="B183" s="35" t="s">
        <v>409</v>
      </c>
      <c r="C183" s="35" t="s">
        <v>226</v>
      </c>
      <c r="D183" s="35" t="s">
        <v>226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>
      <c r="A184" s="35" t="s">
        <v>410</v>
      </c>
      <c r="B184" s="35" t="s">
        <v>409</v>
      </c>
      <c r="C184" s="35" t="s">
        <v>226</v>
      </c>
      <c r="D184" s="35" t="s">
        <v>226</v>
      </c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>
      <c r="A185" s="35" t="s">
        <v>411</v>
      </c>
      <c r="B185" s="35" t="s">
        <v>409</v>
      </c>
      <c r="C185" s="35" t="s">
        <v>226</v>
      </c>
      <c r="D185" s="35" t="s">
        <v>226</v>
      </c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>
      <c r="A186" s="35" t="s">
        <v>411</v>
      </c>
      <c r="B186" s="35" t="s">
        <v>409</v>
      </c>
      <c r="C186" s="35" t="s">
        <v>226</v>
      </c>
      <c r="D186" s="35" t="s">
        <v>226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>
      <c r="A187" s="35" t="s">
        <v>411</v>
      </c>
      <c r="B187" s="35" t="s">
        <v>409</v>
      </c>
      <c r="C187" s="35" t="s">
        <v>226</v>
      </c>
      <c r="D187" s="35" t="s">
        <v>226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>
      <c r="A188" s="35" t="s">
        <v>412</v>
      </c>
      <c r="B188" s="35" t="s">
        <v>409</v>
      </c>
      <c r="C188" s="35" t="s">
        <v>226</v>
      </c>
      <c r="D188" s="35" t="s">
        <v>226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>
      <c r="A189" s="35" t="s">
        <v>80</v>
      </c>
      <c r="B189" s="35" t="s">
        <v>80</v>
      </c>
      <c r="C189" s="35" t="s">
        <v>222</v>
      </c>
      <c r="D189" s="35" t="s">
        <v>222</v>
      </c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>
      <c r="A190" s="35" t="s">
        <v>413</v>
      </c>
      <c r="B190" s="35" t="s">
        <v>413</v>
      </c>
      <c r="C190" s="35" t="s">
        <v>222</v>
      </c>
      <c r="D190" s="35" t="s">
        <v>222</v>
      </c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>
      <c r="A191" s="35" t="s">
        <v>414</v>
      </c>
      <c r="B191" s="35" t="s">
        <v>415</v>
      </c>
      <c r="C191" s="35" t="s">
        <v>226</v>
      </c>
      <c r="D191" s="35" t="s">
        <v>226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>
      <c r="A192" s="35" t="s">
        <v>416</v>
      </c>
      <c r="B192" s="35" t="s">
        <v>81</v>
      </c>
      <c r="C192" s="35" t="s">
        <v>273</v>
      </c>
      <c r="D192" s="35" t="s">
        <v>273</v>
      </c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>
      <c r="A193" s="37" t="s">
        <v>417</v>
      </c>
      <c r="B193" s="35" t="s">
        <v>417</v>
      </c>
      <c r="C193" s="35" t="s">
        <v>222</v>
      </c>
      <c r="D193" s="35" t="s">
        <v>222</v>
      </c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>
      <c r="A194" s="35" t="s">
        <v>418</v>
      </c>
      <c r="B194" s="35" t="s">
        <v>419</v>
      </c>
      <c r="C194" s="35" t="s">
        <v>226</v>
      </c>
      <c r="D194" s="35" t="s">
        <v>226</v>
      </c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>
      <c r="A195" s="35" t="s">
        <v>420</v>
      </c>
      <c r="B195" s="35" t="s">
        <v>419</v>
      </c>
      <c r="C195" s="35" t="s">
        <v>226</v>
      </c>
      <c r="D195" s="35" t="s">
        <v>226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>
      <c r="A196" s="35" t="s">
        <v>421</v>
      </c>
      <c r="B196" s="35" t="s">
        <v>422</v>
      </c>
      <c r="C196" s="35" t="s">
        <v>226</v>
      </c>
      <c r="D196" s="35" t="s">
        <v>226</v>
      </c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>
      <c r="A197" s="35" t="s">
        <v>423</v>
      </c>
      <c r="B197" s="35" t="s">
        <v>424</v>
      </c>
      <c r="C197" s="35" t="s">
        <v>222</v>
      </c>
      <c r="D197" s="35" t="s">
        <v>222</v>
      </c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>
      <c r="A198" s="35" t="s">
        <v>424</v>
      </c>
      <c r="B198" s="35" t="s">
        <v>424</v>
      </c>
      <c r="C198" s="35" t="s">
        <v>222</v>
      </c>
      <c r="D198" s="35" t="s">
        <v>222</v>
      </c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>
      <c r="A199" s="35" t="s">
        <v>425</v>
      </c>
      <c r="B199" s="35" t="s">
        <v>426</v>
      </c>
      <c r="C199" s="35" t="s">
        <v>226</v>
      </c>
      <c r="D199" s="35" t="s">
        <v>226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>
      <c r="A200" s="35" t="s">
        <v>427</v>
      </c>
      <c r="B200" s="35" t="s">
        <v>427</v>
      </c>
      <c r="C200" s="35" t="s">
        <v>222</v>
      </c>
      <c r="D200" s="35" t="s">
        <v>222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>
      <c r="A201" s="37" t="s">
        <v>428</v>
      </c>
      <c r="B201" s="35" t="s">
        <v>429</v>
      </c>
      <c r="C201" s="35" t="s">
        <v>226</v>
      </c>
      <c r="D201" s="35" t="s">
        <v>226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>
      <c r="A202" s="35" t="s">
        <v>429</v>
      </c>
      <c r="B202" s="35" t="s">
        <v>429</v>
      </c>
      <c r="C202" s="35" t="s">
        <v>226</v>
      </c>
      <c r="D202" s="35" t="s">
        <v>226</v>
      </c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>
      <c r="A203" s="35" t="s">
        <v>430</v>
      </c>
      <c r="B203" s="35" t="s">
        <v>429</v>
      </c>
      <c r="C203" s="35" t="s">
        <v>226</v>
      </c>
      <c r="D203" s="35" t="s">
        <v>226</v>
      </c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>
      <c r="A204" s="35" t="s">
        <v>431</v>
      </c>
      <c r="B204" s="35" t="s">
        <v>429</v>
      </c>
      <c r="C204" s="35" t="s">
        <v>226</v>
      </c>
      <c r="D204" s="35" t="s">
        <v>226</v>
      </c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>
      <c r="A205" s="35" t="s">
        <v>432</v>
      </c>
      <c r="B205" s="35" t="s">
        <v>432</v>
      </c>
      <c r="C205" s="35" t="s">
        <v>226</v>
      </c>
      <c r="D205" s="35" t="s">
        <v>226</v>
      </c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>
      <c r="A206" s="36" t="s">
        <v>433</v>
      </c>
      <c r="B206" s="36" t="s">
        <v>433</v>
      </c>
      <c r="C206" s="35"/>
      <c r="D206" s="35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>
      <c r="A207" s="36" t="s">
        <v>434</v>
      </c>
      <c r="B207" s="35" t="s">
        <v>435</v>
      </c>
      <c r="C207" s="35" t="s">
        <v>219</v>
      </c>
      <c r="D207" s="35" t="s">
        <v>219</v>
      </c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>
      <c r="A208" s="35" t="s">
        <v>435</v>
      </c>
      <c r="B208" s="35" t="s">
        <v>435</v>
      </c>
      <c r="C208" s="35" t="s">
        <v>219</v>
      </c>
      <c r="D208" s="35" t="s">
        <v>219</v>
      </c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>
      <c r="A209" s="35" t="s">
        <v>435</v>
      </c>
      <c r="B209" s="35" t="s">
        <v>435</v>
      </c>
      <c r="C209" s="35" t="s">
        <v>219</v>
      </c>
      <c r="D209" s="35" t="s">
        <v>219</v>
      </c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>
      <c r="A210" s="35" t="s">
        <v>436</v>
      </c>
      <c r="B210" s="35" t="s">
        <v>435</v>
      </c>
      <c r="C210" s="35" t="s">
        <v>219</v>
      </c>
      <c r="D210" s="35" t="s">
        <v>219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>
      <c r="A211" s="35" t="s">
        <v>437</v>
      </c>
      <c r="B211" s="35" t="s">
        <v>438</v>
      </c>
      <c r="C211" s="35" t="s">
        <v>226</v>
      </c>
      <c r="D211" s="35" t="s">
        <v>226</v>
      </c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>
      <c r="A212" s="35" t="s">
        <v>439</v>
      </c>
      <c r="B212" s="35" t="s">
        <v>440</v>
      </c>
      <c r="C212" s="35" t="s">
        <v>226</v>
      </c>
      <c r="D212" s="35" t="s">
        <v>226</v>
      </c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>
      <c r="A213" s="35" t="s">
        <v>441</v>
      </c>
      <c r="B213" s="35" t="s">
        <v>440</v>
      </c>
      <c r="C213" s="35" t="s">
        <v>226</v>
      </c>
      <c r="D213" s="35" t="s">
        <v>226</v>
      </c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>
      <c r="A214" s="35" t="s">
        <v>442</v>
      </c>
      <c r="B214" s="35" t="s">
        <v>440</v>
      </c>
      <c r="C214" s="35" t="s">
        <v>226</v>
      </c>
      <c r="D214" s="35" t="s">
        <v>226</v>
      </c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>
      <c r="A215" s="35" t="s">
        <v>81</v>
      </c>
      <c r="B215" s="35" t="s">
        <v>81</v>
      </c>
      <c r="C215" s="35" t="s">
        <v>273</v>
      </c>
      <c r="D215" s="35" t="s">
        <v>273</v>
      </c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>
      <c r="A216" s="35" t="s">
        <v>81</v>
      </c>
      <c r="B216" s="35" t="s">
        <v>81</v>
      </c>
      <c r="C216" s="35" t="s">
        <v>273</v>
      </c>
      <c r="D216" s="35" t="s">
        <v>273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>
      <c r="A217" s="35" t="s">
        <v>443</v>
      </c>
      <c r="B217" s="35" t="s">
        <v>443</v>
      </c>
      <c r="C217" s="35" t="s">
        <v>219</v>
      </c>
      <c r="D217" s="35" t="s">
        <v>219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>
      <c r="A218" s="38" t="s">
        <v>444</v>
      </c>
      <c r="B218" s="36" t="s">
        <v>445</v>
      </c>
      <c r="C218" s="35" t="s">
        <v>226</v>
      </c>
      <c r="D218" s="35" t="s">
        <v>226</v>
      </c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>
      <c r="A219" s="35" t="s">
        <v>446</v>
      </c>
      <c r="B219" s="36" t="s">
        <v>445</v>
      </c>
      <c r="C219" s="35" t="s">
        <v>226</v>
      </c>
      <c r="D219" s="35" t="s">
        <v>226</v>
      </c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>
      <c r="A220" s="35" t="s">
        <v>447</v>
      </c>
      <c r="B220" s="35" t="s">
        <v>448</v>
      </c>
      <c r="C220" s="35" t="s">
        <v>222</v>
      </c>
      <c r="D220" s="35" t="s">
        <v>222</v>
      </c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>
      <c r="A221" s="35" t="s">
        <v>449</v>
      </c>
      <c r="B221" s="35" t="s">
        <v>448</v>
      </c>
      <c r="C221" s="35" t="s">
        <v>222</v>
      </c>
      <c r="D221" s="35" t="s">
        <v>222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>
      <c r="A222" s="35" t="s">
        <v>450</v>
      </c>
      <c r="B222" s="35" t="s">
        <v>451</v>
      </c>
      <c r="C222" s="35" t="s">
        <v>222</v>
      </c>
      <c r="D222" s="35" t="s">
        <v>222</v>
      </c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>
      <c r="A223" s="35" t="s">
        <v>451</v>
      </c>
      <c r="B223" s="35" t="s">
        <v>451</v>
      </c>
      <c r="C223" s="35" t="s">
        <v>222</v>
      </c>
      <c r="D223" s="35" t="s">
        <v>222</v>
      </c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>
      <c r="A224" s="35" t="s">
        <v>452</v>
      </c>
      <c r="B224" s="35" t="s">
        <v>452</v>
      </c>
      <c r="C224" s="35" t="s">
        <v>222</v>
      </c>
      <c r="D224" s="35" t="s">
        <v>222</v>
      </c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>
      <c r="A225" s="35" t="s">
        <v>453</v>
      </c>
      <c r="B225" s="35" t="s">
        <v>454</v>
      </c>
      <c r="C225" s="35" t="s">
        <v>222</v>
      </c>
      <c r="D225" s="35" t="s">
        <v>222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>
      <c r="A226" s="35" t="s">
        <v>454</v>
      </c>
      <c r="B226" s="35" t="s">
        <v>454</v>
      </c>
      <c r="C226" s="35" t="s">
        <v>222</v>
      </c>
      <c r="D226" s="35" t="s">
        <v>222</v>
      </c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>
      <c r="A227" s="35" t="s">
        <v>448</v>
      </c>
      <c r="B227" s="35" t="s">
        <v>448</v>
      </c>
      <c r="C227" s="35" t="s">
        <v>222</v>
      </c>
      <c r="D227" s="35" t="s">
        <v>222</v>
      </c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>
      <c r="A228" s="35" t="s">
        <v>455</v>
      </c>
      <c r="B228" s="35" t="s">
        <v>455</v>
      </c>
      <c r="C228" s="35" t="s">
        <v>222</v>
      </c>
      <c r="D228" s="35" t="s">
        <v>222</v>
      </c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>
      <c r="A229" s="35" t="s">
        <v>456</v>
      </c>
      <c r="B229" s="35" t="s">
        <v>456</v>
      </c>
      <c r="C229" s="35" t="s">
        <v>222</v>
      </c>
      <c r="D229" s="35" t="s">
        <v>222</v>
      </c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>
      <c r="A230" s="35" t="s">
        <v>457</v>
      </c>
      <c r="B230" s="35" t="s">
        <v>458</v>
      </c>
      <c r="C230" s="35" t="s">
        <v>226</v>
      </c>
      <c r="D230" s="35" t="s">
        <v>226</v>
      </c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>
      <c r="A231" s="35" t="s">
        <v>459</v>
      </c>
      <c r="B231" s="35" t="s">
        <v>459</v>
      </c>
      <c r="C231" s="35" t="s">
        <v>222</v>
      </c>
      <c r="D231" s="35" t="s">
        <v>222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>
      <c r="A232" s="35" t="s">
        <v>460</v>
      </c>
      <c r="B232" s="35" t="s">
        <v>459</v>
      </c>
      <c r="C232" s="35" t="s">
        <v>222</v>
      </c>
      <c r="D232" s="35" t="s">
        <v>222</v>
      </c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>
      <c r="A233" s="35" t="s">
        <v>461</v>
      </c>
      <c r="B233" s="35" t="s">
        <v>462</v>
      </c>
      <c r="C233" s="35" t="s">
        <v>226</v>
      </c>
      <c r="D233" s="35" t="s">
        <v>226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>
      <c r="A234" s="35" t="s">
        <v>463</v>
      </c>
      <c r="B234" s="35" t="s">
        <v>462</v>
      </c>
      <c r="C234" s="35" t="s">
        <v>226</v>
      </c>
      <c r="D234" s="35" t="s">
        <v>226</v>
      </c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>
      <c r="A235" s="35" t="s">
        <v>464</v>
      </c>
      <c r="B235" s="35" t="s">
        <v>462</v>
      </c>
      <c r="C235" s="35" t="s">
        <v>226</v>
      </c>
      <c r="D235" s="35" t="s">
        <v>226</v>
      </c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>
      <c r="A236" s="35" t="s">
        <v>465</v>
      </c>
      <c r="B236" s="35" t="s">
        <v>466</v>
      </c>
      <c r="C236" s="35" t="s">
        <v>226</v>
      </c>
      <c r="D236" s="35" t="s">
        <v>226</v>
      </c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>
      <c r="A237" s="35" t="s">
        <v>467</v>
      </c>
      <c r="B237" s="35" t="s">
        <v>466</v>
      </c>
      <c r="C237" s="35" t="s">
        <v>226</v>
      </c>
      <c r="D237" s="35" t="s">
        <v>226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>
      <c r="A238" s="35" t="s">
        <v>468</v>
      </c>
      <c r="B238" s="35" t="s">
        <v>469</v>
      </c>
      <c r="C238" s="35" t="s">
        <v>226</v>
      </c>
      <c r="D238" s="35" t="s">
        <v>226</v>
      </c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>
      <c r="A239" s="35" t="s">
        <v>470</v>
      </c>
      <c r="B239" s="35" t="s">
        <v>471</v>
      </c>
      <c r="C239" s="35" t="s">
        <v>226</v>
      </c>
      <c r="D239" s="35" t="s">
        <v>226</v>
      </c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>
      <c r="A240" s="35" t="s">
        <v>472</v>
      </c>
      <c r="B240" s="35" t="s">
        <v>473</v>
      </c>
      <c r="C240" s="35" t="s">
        <v>226</v>
      </c>
      <c r="D240" s="35" t="s">
        <v>226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>
      <c r="A241" s="35" t="s">
        <v>474</v>
      </c>
      <c r="B241" s="35" t="s">
        <v>473</v>
      </c>
      <c r="C241" s="35" t="s">
        <v>226</v>
      </c>
      <c r="D241" s="35" t="s">
        <v>226</v>
      </c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>
      <c r="A242" s="35" t="s">
        <v>82</v>
      </c>
      <c r="B242" s="35" t="s">
        <v>82</v>
      </c>
      <c r="C242" s="35" t="s">
        <v>219</v>
      </c>
      <c r="D242" s="35" t="s">
        <v>219</v>
      </c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>
      <c r="A243" s="35" t="s">
        <v>475</v>
      </c>
      <c r="B243" s="35" t="s">
        <v>476</v>
      </c>
      <c r="C243" s="35" t="s">
        <v>222</v>
      </c>
      <c r="D243" s="35" t="s">
        <v>222</v>
      </c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>
      <c r="A244" s="35" t="s">
        <v>477</v>
      </c>
      <c r="B244" s="35" t="s">
        <v>477</v>
      </c>
      <c r="C244" s="35" t="s">
        <v>222</v>
      </c>
      <c r="D244" s="35" t="s">
        <v>222</v>
      </c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>
      <c r="A245" s="35" t="s">
        <v>83</v>
      </c>
      <c r="B245" s="35" t="s">
        <v>83</v>
      </c>
      <c r="C245" s="35" t="s">
        <v>222</v>
      </c>
      <c r="D245" s="35" t="s">
        <v>222</v>
      </c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>
      <c r="A246" s="35" t="s">
        <v>478</v>
      </c>
      <c r="B246" s="35" t="s">
        <v>83</v>
      </c>
      <c r="C246" s="35" t="s">
        <v>222</v>
      </c>
      <c r="D246" s="35" t="s">
        <v>222</v>
      </c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>
      <c r="A247" s="35" t="s">
        <v>84</v>
      </c>
      <c r="B247" s="35" t="s">
        <v>84</v>
      </c>
      <c r="C247" s="35" t="s">
        <v>226</v>
      </c>
      <c r="D247" s="35" t="s">
        <v>226</v>
      </c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>
      <c r="A248" s="35" t="s">
        <v>479</v>
      </c>
      <c r="B248" s="35" t="s">
        <v>84</v>
      </c>
      <c r="C248" s="35" t="s">
        <v>226</v>
      </c>
      <c r="D248" s="35" t="s">
        <v>226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>
      <c r="A249" s="35" t="s">
        <v>480</v>
      </c>
      <c r="B249" s="35" t="s">
        <v>481</v>
      </c>
      <c r="C249" s="35" t="s">
        <v>222</v>
      </c>
      <c r="D249" s="35" t="s">
        <v>222</v>
      </c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>
      <c r="A250" s="35" t="s">
        <v>481</v>
      </c>
      <c r="B250" s="35" t="s">
        <v>481</v>
      </c>
      <c r="C250" s="35" t="s">
        <v>222</v>
      </c>
      <c r="D250" s="35" t="s">
        <v>222</v>
      </c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>
      <c r="A251" s="35" t="s">
        <v>482</v>
      </c>
      <c r="B251" s="35" t="s">
        <v>481</v>
      </c>
      <c r="C251" s="35" t="s">
        <v>222</v>
      </c>
      <c r="D251" s="35" t="s">
        <v>222</v>
      </c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>
      <c r="A252" s="35" t="s">
        <v>483</v>
      </c>
      <c r="B252" s="35" t="s">
        <v>483</v>
      </c>
      <c r="C252" s="35" t="s">
        <v>222</v>
      </c>
      <c r="D252" s="35" t="s">
        <v>222</v>
      </c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>
      <c r="A253" s="35" t="s">
        <v>484</v>
      </c>
      <c r="B253" s="35" t="s">
        <v>484</v>
      </c>
      <c r="C253" s="35" t="s">
        <v>222</v>
      </c>
      <c r="D253" s="35" t="s">
        <v>222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>
      <c r="A254" s="35" t="s">
        <v>485</v>
      </c>
      <c r="B254" s="35" t="s">
        <v>486</v>
      </c>
      <c r="C254" s="35" t="s">
        <v>226</v>
      </c>
      <c r="D254" s="35" t="s">
        <v>226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>
      <c r="A255" s="35" t="s">
        <v>487</v>
      </c>
      <c r="B255" s="35" t="s">
        <v>487</v>
      </c>
      <c r="C255" s="35" t="s">
        <v>222</v>
      </c>
      <c r="D255" s="35" t="s">
        <v>222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>
      <c r="A256" s="35" t="s">
        <v>488</v>
      </c>
      <c r="B256" s="35" t="s">
        <v>481</v>
      </c>
      <c r="C256" s="35" t="s">
        <v>222</v>
      </c>
      <c r="D256" s="35" t="s">
        <v>222</v>
      </c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>
      <c r="A257" s="35" t="s">
        <v>489</v>
      </c>
      <c r="B257" s="35" t="s">
        <v>152</v>
      </c>
      <c r="C257" s="35" t="s">
        <v>247</v>
      </c>
      <c r="D257" s="35" t="s">
        <v>247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>
      <c r="A258" s="35" t="s">
        <v>490</v>
      </c>
      <c r="B258" s="35" t="s">
        <v>152</v>
      </c>
      <c r="C258" s="35" t="s">
        <v>247</v>
      </c>
      <c r="D258" s="35" t="s">
        <v>247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>
      <c r="A259" s="35" t="s">
        <v>490</v>
      </c>
      <c r="B259" s="35" t="s">
        <v>152</v>
      </c>
      <c r="C259" s="35" t="s">
        <v>247</v>
      </c>
      <c r="D259" s="35" t="s">
        <v>247</v>
      </c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>
      <c r="A260" s="35" t="s">
        <v>490</v>
      </c>
      <c r="B260" s="35" t="s">
        <v>152</v>
      </c>
      <c r="C260" s="35" t="s">
        <v>247</v>
      </c>
      <c r="D260" s="35" t="s">
        <v>247</v>
      </c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>
      <c r="A261" s="35" t="s">
        <v>490</v>
      </c>
      <c r="B261" s="35" t="s">
        <v>152</v>
      </c>
      <c r="C261" s="35" t="s">
        <v>247</v>
      </c>
      <c r="D261" s="35" t="s">
        <v>247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>
      <c r="A262" s="35" t="s">
        <v>490</v>
      </c>
      <c r="B262" s="35" t="s">
        <v>152</v>
      </c>
      <c r="C262" s="35" t="s">
        <v>247</v>
      </c>
      <c r="D262" s="35" t="s">
        <v>247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>
      <c r="A263" s="35" t="s">
        <v>491</v>
      </c>
      <c r="B263" s="35" t="s">
        <v>152</v>
      </c>
      <c r="C263" s="35" t="s">
        <v>247</v>
      </c>
      <c r="D263" s="35" t="s">
        <v>247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>
      <c r="A264" s="35" t="s">
        <v>492</v>
      </c>
      <c r="B264" s="35" t="s">
        <v>493</v>
      </c>
      <c r="C264" s="35" t="s">
        <v>494</v>
      </c>
      <c r="D264" s="35" t="s">
        <v>494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>
      <c r="A265" s="35" t="s">
        <v>493</v>
      </c>
      <c r="B265" s="35" t="s">
        <v>493</v>
      </c>
      <c r="C265" s="35" t="s">
        <v>494</v>
      </c>
      <c r="D265" s="35" t="s">
        <v>494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>
      <c r="A266" s="35" t="s">
        <v>495</v>
      </c>
      <c r="B266" s="35" t="s">
        <v>493</v>
      </c>
      <c r="C266" s="35" t="s">
        <v>494</v>
      </c>
      <c r="D266" s="35" t="s">
        <v>494</v>
      </c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>
      <c r="A267" s="35" t="s">
        <v>496</v>
      </c>
      <c r="B267" s="35" t="s">
        <v>493</v>
      </c>
      <c r="C267" s="35" t="s">
        <v>494</v>
      </c>
      <c r="D267" s="35" t="s">
        <v>494</v>
      </c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>
      <c r="A268" s="35" t="s">
        <v>85</v>
      </c>
      <c r="B268" s="35" t="s">
        <v>493</v>
      </c>
      <c r="C268" s="35" t="s">
        <v>494</v>
      </c>
      <c r="D268" s="35" t="s">
        <v>494</v>
      </c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>
      <c r="A269" s="35" t="s">
        <v>497</v>
      </c>
      <c r="B269" s="35" t="s">
        <v>493</v>
      </c>
      <c r="C269" s="35" t="s">
        <v>494</v>
      </c>
      <c r="D269" s="35" t="s">
        <v>494</v>
      </c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>
      <c r="A270" s="35" t="s">
        <v>498</v>
      </c>
      <c r="B270" s="35" t="s">
        <v>493</v>
      </c>
      <c r="C270" s="35" t="s">
        <v>494</v>
      </c>
      <c r="D270" s="35" t="s">
        <v>494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>
      <c r="A271" s="35" t="s">
        <v>499</v>
      </c>
      <c r="B271" s="35" t="s">
        <v>493</v>
      </c>
      <c r="C271" s="35" t="s">
        <v>494</v>
      </c>
      <c r="D271" s="35" t="s">
        <v>494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>
      <c r="A272" s="35" t="s">
        <v>500</v>
      </c>
      <c r="B272" s="35" t="s">
        <v>501</v>
      </c>
      <c r="C272" s="35" t="s">
        <v>226</v>
      </c>
      <c r="D272" s="35" t="s">
        <v>226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>
      <c r="A273" s="35" t="s">
        <v>502</v>
      </c>
      <c r="B273" s="35" t="s">
        <v>503</v>
      </c>
      <c r="C273" s="35" t="s">
        <v>226</v>
      </c>
      <c r="D273" s="35" t="s">
        <v>226</v>
      </c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>
      <c r="A274" s="35" t="s">
        <v>504</v>
      </c>
      <c r="B274" s="35" t="s">
        <v>503</v>
      </c>
      <c r="C274" s="35" t="s">
        <v>226</v>
      </c>
      <c r="D274" s="35" t="s">
        <v>226</v>
      </c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>
      <c r="A275" s="35" t="s">
        <v>505</v>
      </c>
      <c r="B275" s="35" t="s">
        <v>506</v>
      </c>
      <c r="C275" s="35" t="s">
        <v>226</v>
      </c>
      <c r="D275" s="35" t="s">
        <v>226</v>
      </c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>
      <c r="A276" s="35" t="s">
        <v>507</v>
      </c>
      <c r="B276" s="35" t="s">
        <v>493</v>
      </c>
      <c r="C276" s="35" t="s">
        <v>494</v>
      </c>
      <c r="D276" s="35" t="s">
        <v>494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>
      <c r="A277" s="35" t="s">
        <v>508</v>
      </c>
      <c r="B277" s="35" t="s">
        <v>493</v>
      </c>
      <c r="C277" s="35" t="s">
        <v>494</v>
      </c>
      <c r="D277" s="35" t="s">
        <v>494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>
      <c r="A278" s="35" t="s">
        <v>509</v>
      </c>
      <c r="B278" s="35" t="s">
        <v>134</v>
      </c>
      <c r="C278" s="35" t="s">
        <v>219</v>
      </c>
      <c r="D278" s="35" t="s">
        <v>219</v>
      </c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>
      <c r="A279" s="35" t="s">
        <v>510</v>
      </c>
      <c r="B279" s="35" t="s">
        <v>86</v>
      </c>
      <c r="C279" s="35" t="s">
        <v>219</v>
      </c>
      <c r="D279" s="35" t="s">
        <v>219</v>
      </c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>
      <c r="A280" s="35" t="s">
        <v>511</v>
      </c>
      <c r="B280" s="35" t="s">
        <v>86</v>
      </c>
      <c r="C280" s="35" t="s">
        <v>219</v>
      </c>
      <c r="D280" s="35" t="s">
        <v>219</v>
      </c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>
      <c r="A281" s="35" t="s">
        <v>512</v>
      </c>
      <c r="B281" s="35" t="s">
        <v>86</v>
      </c>
      <c r="C281" s="35" t="s">
        <v>219</v>
      </c>
      <c r="D281" s="35" t="s">
        <v>219</v>
      </c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>
      <c r="A282" s="35" t="s">
        <v>86</v>
      </c>
      <c r="B282" s="35" t="s">
        <v>86</v>
      </c>
      <c r="C282" s="35" t="s">
        <v>219</v>
      </c>
      <c r="D282" s="35" t="s">
        <v>219</v>
      </c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>
      <c r="A283" s="35" t="s">
        <v>513</v>
      </c>
      <c r="B283" s="35" t="s">
        <v>86</v>
      </c>
      <c r="C283" s="35" t="s">
        <v>219</v>
      </c>
      <c r="D283" s="35" t="s">
        <v>219</v>
      </c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>
      <c r="A284" s="35" t="s">
        <v>514</v>
      </c>
      <c r="B284" s="35" t="s">
        <v>515</v>
      </c>
      <c r="C284" s="35" t="s">
        <v>226</v>
      </c>
      <c r="D284" s="35" t="s">
        <v>226</v>
      </c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>
      <c r="A285" s="35" t="s">
        <v>87</v>
      </c>
      <c r="B285" s="35" t="s">
        <v>515</v>
      </c>
      <c r="C285" s="35" t="s">
        <v>226</v>
      </c>
      <c r="D285" s="35" t="s">
        <v>226</v>
      </c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>
      <c r="A286" s="35" t="s">
        <v>516</v>
      </c>
      <c r="B286" s="35" t="s">
        <v>517</v>
      </c>
      <c r="C286" s="35" t="s">
        <v>222</v>
      </c>
      <c r="D286" s="35" t="s">
        <v>222</v>
      </c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>
      <c r="A287" s="35" t="s">
        <v>518</v>
      </c>
      <c r="B287" s="35" t="s">
        <v>517</v>
      </c>
      <c r="C287" s="35" t="s">
        <v>222</v>
      </c>
      <c r="D287" s="35" t="s">
        <v>222</v>
      </c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>
      <c r="A288" s="35" t="s">
        <v>88</v>
      </c>
      <c r="B288" s="36" t="s">
        <v>88</v>
      </c>
      <c r="C288" s="35" t="s">
        <v>222</v>
      </c>
      <c r="D288" s="35" t="s">
        <v>222</v>
      </c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>
      <c r="A289" s="35" t="s">
        <v>89</v>
      </c>
      <c r="B289" s="35" t="s">
        <v>89</v>
      </c>
      <c r="C289" s="35" t="s">
        <v>222</v>
      </c>
      <c r="D289" s="35" t="s">
        <v>222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>
      <c r="A290" s="35" t="s">
        <v>90</v>
      </c>
      <c r="B290" s="35" t="s">
        <v>90</v>
      </c>
      <c r="C290" s="35" t="s">
        <v>222</v>
      </c>
      <c r="D290" s="35" t="s">
        <v>222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>
      <c r="A291" s="35" t="s">
        <v>519</v>
      </c>
      <c r="B291" s="35" t="s">
        <v>89</v>
      </c>
      <c r="C291" s="35" t="s">
        <v>222</v>
      </c>
      <c r="D291" s="35" t="s">
        <v>222</v>
      </c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>
      <c r="A292" s="35" t="s">
        <v>91</v>
      </c>
      <c r="B292" s="35" t="s">
        <v>91</v>
      </c>
      <c r="C292" s="35" t="s">
        <v>219</v>
      </c>
      <c r="D292" s="35" t="s">
        <v>219</v>
      </c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>
      <c r="A293" s="35" t="s">
        <v>520</v>
      </c>
      <c r="B293" s="35" t="s">
        <v>91</v>
      </c>
      <c r="C293" s="35" t="s">
        <v>219</v>
      </c>
      <c r="D293" s="35" t="s">
        <v>219</v>
      </c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>
      <c r="A294" s="35" t="s">
        <v>521</v>
      </c>
      <c r="B294" s="35" t="s">
        <v>91</v>
      </c>
      <c r="C294" s="35" t="s">
        <v>219</v>
      </c>
      <c r="D294" s="35" t="s">
        <v>219</v>
      </c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>
      <c r="A295" s="35" t="s">
        <v>522</v>
      </c>
      <c r="B295" s="35" t="s">
        <v>91</v>
      </c>
      <c r="C295" s="35" t="s">
        <v>219</v>
      </c>
      <c r="D295" s="35" t="s">
        <v>219</v>
      </c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>
      <c r="A296" s="35" t="s">
        <v>523</v>
      </c>
      <c r="B296" s="35" t="s">
        <v>92</v>
      </c>
      <c r="C296" s="35" t="s">
        <v>219</v>
      </c>
      <c r="D296" s="35" t="s">
        <v>219</v>
      </c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>
      <c r="A297" s="35" t="s">
        <v>92</v>
      </c>
      <c r="B297" s="35" t="s">
        <v>92</v>
      </c>
      <c r="C297" s="35" t="s">
        <v>219</v>
      </c>
      <c r="D297" s="35" t="s">
        <v>219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>
      <c r="A298" s="35" t="s">
        <v>524</v>
      </c>
      <c r="B298" s="35" t="s">
        <v>524</v>
      </c>
      <c r="C298" s="35" t="s">
        <v>222</v>
      </c>
      <c r="D298" s="35" t="s">
        <v>222</v>
      </c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>
      <c r="A299" s="35" t="s">
        <v>525</v>
      </c>
      <c r="B299" s="35" t="s">
        <v>525</v>
      </c>
      <c r="C299" s="35" t="s">
        <v>222</v>
      </c>
      <c r="D299" s="35" t="s">
        <v>222</v>
      </c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>
      <c r="A300" s="35" t="s">
        <v>526</v>
      </c>
      <c r="B300" s="35" t="s">
        <v>526</v>
      </c>
      <c r="C300" s="35" t="s">
        <v>222</v>
      </c>
      <c r="D300" s="35" t="s">
        <v>222</v>
      </c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>
      <c r="A301" s="35" t="s">
        <v>527</v>
      </c>
      <c r="B301" s="35" t="s">
        <v>528</v>
      </c>
      <c r="C301" s="35" t="s">
        <v>226</v>
      </c>
      <c r="D301" s="35" t="s">
        <v>226</v>
      </c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>
      <c r="A302" s="35" t="s">
        <v>529</v>
      </c>
      <c r="B302" s="35" t="s">
        <v>529</v>
      </c>
      <c r="C302" s="35" t="s">
        <v>226</v>
      </c>
      <c r="D302" s="35" t="s">
        <v>226</v>
      </c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>
      <c r="A303" s="35" t="s">
        <v>530</v>
      </c>
      <c r="B303" s="35" t="s">
        <v>529</v>
      </c>
      <c r="C303" s="35" t="s">
        <v>226</v>
      </c>
      <c r="D303" s="35" t="s">
        <v>226</v>
      </c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>
      <c r="A304" s="35" t="s">
        <v>93</v>
      </c>
      <c r="B304" s="35" t="s">
        <v>93</v>
      </c>
      <c r="C304" s="35" t="s">
        <v>222</v>
      </c>
      <c r="D304" s="35" t="s">
        <v>222</v>
      </c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>
      <c r="A305" s="35" t="s">
        <v>531</v>
      </c>
      <c r="B305" s="35" t="s">
        <v>532</v>
      </c>
      <c r="C305" s="35" t="s">
        <v>226</v>
      </c>
      <c r="D305" s="35" t="s">
        <v>226</v>
      </c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>
      <c r="A306" s="35" t="s">
        <v>533</v>
      </c>
      <c r="B306" s="35" t="s">
        <v>533</v>
      </c>
      <c r="C306" s="35" t="s">
        <v>222</v>
      </c>
      <c r="D306" s="35" t="s">
        <v>222</v>
      </c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>
      <c r="A307" s="35" t="s">
        <v>534</v>
      </c>
      <c r="B307" s="35" t="s">
        <v>533</v>
      </c>
      <c r="C307" s="35" t="s">
        <v>222</v>
      </c>
      <c r="D307" s="35" t="s">
        <v>222</v>
      </c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>
      <c r="A308" s="35" t="s">
        <v>535</v>
      </c>
      <c r="B308" s="35" t="s">
        <v>536</v>
      </c>
      <c r="C308" s="35" t="s">
        <v>226</v>
      </c>
      <c r="D308" s="35" t="s">
        <v>226</v>
      </c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>
      <c r="A309" s="35" t="s">
        <v>94</v>
      </c>
      <c r="B309" s="35" t="s">
        <v>94</v>
      </c>
      <c r="C309" s="35" t="s">
        <v>226</v>
      </c>
      <c r="D309" s="35" t="s">
        <v>226</v>
      </c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>
      <c r="A310" s="35" t="s">
        <v>537</v>
      </c>
      <c r="B310" s="35" t="s">
        <v>94</v>
      </c>
      <c r="C310" s="35" t="s">
        <v>226</v>
      </c>
      <c r="D310" s="35" t="s">
        <v>226</v>
      </c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>
      <c r="A311" s="35" t="s">
        <v>538</v>
      </c>
      <c r="B311" s="35" t="s">
        <v>539</v>
      </c>
      <c r="C311" s="35" t="s">
        <v>226</v>
      </c>
      <c r="D311" s="35" t="s">
        <v>226</v>
      </c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>
      <c r="A312" s="35" t="s">
        <v>540</v>
      </c>
      <c r="B312" s="35" t="s">
        <v>541</v>
      </c>
      <c r="C312" s="35" t="s">
        <v>226</v>
      </c>
      <c r="D312" s="35" t="s">
        <v>226</v>
      </c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>
      <c r="A313" s="35" t="s">
        <v>542</v>
      </c>
      <c r="B313" s="35" t="s">
        <v>543</v>
      </c>
      <c r="C313" s="35" t="s">
        <v>226</v>
      </c>
      <c r="D313" s="35" t="s">
        <v>226</v>
      </c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>
      <c r="A314" s="35" t="s">
        <v>543</v>
      </c>
      <c r="B314" s="35" t="s">
        <v>543</v>
      </c>
      <c r="C314" s="35" t="s">
        <v>226</v>
      </c>
      <c r="D314" s="35" t="s">
        <v>226</v>
      </c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>
      <c r="A315" s="35" t="s">
        <v>544</v>
      </c>
      <c r="B315" s="35" t="s">
        <v>543</v>
      </c>
      <c r="C315" s="35" t="s">
        <v>226</v>
      </c>
      <c r="D315" s="35" t="s">
        <v>226</v>
      </c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>
      <c r="A316" s="35" t="s">
        <v>545</v>
      </c>
      <c r="B316" s="35" t="s">
        <v>545</v>
      </c>
      <c r="C316" s="35" t="s">
        <v>222</v>
      </c>
      <c r="D316" s="35" t="s">
        <v>222</v>
      </c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>
      <c r="A317" s="35" t="s">
        <v>546</v>
      </c>
      <c r="B317" s="35" t="s">
        <v>546</v>
      </c>
      <c r="C317" s="35" t="s">
        <v>226</v>
      </c>
      <c r="D317" s="35" t="s">
        <v>226</v>
      </c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>
      <c r="A318" s="35" t="s">
        <v>547</v>
      </c>
      <c r="B318" s="35" t="s">
        <v>80</v>
      </c>
      <c r="C318" s="35" t="s">
        <v>222</v>
      </c>
      <c r="D318" s="35" t="s">
        <v>222</v>
      </c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>
      <c r="A319" s="35" t="s">
        <v>548</v>
      </c>
      <c r="B319" s="35" t="s">
        <v>549</v>
      </c>
      <c r="C319" s="35" t="s">
        <v>226</v>
      </c>
      <c r="D319" s="35" t="s">
        <v>226</v>
      </c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>
      <c r="A320" s="35" t="s">
        <v>95</v>
      </c>
      <c r="B320" s="35" t="s">
        <v>550</v>
      </c>
      <c r="C320" s="35" t="s">
        <v>226</v>
      </c>
      <c r="D320" s="35" t="s">
        <v>226</v>
      </c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>
      <c r="A321" s="35" t="s">
        <v>551</v>
      </c>
      <c r="B321" s="35" t="s">
        <v>551</v>
      </c>
      <c r="C321" s="35" t="s">
        <v>226</v>
      </c>
      <c r="D321" s="35" t="s">
        <v>226</v>
      </c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>
      <c r="A322" s="35" t="s">
        <v>552</v>
      </c>
      <c r="B322" s="35" t="s">
        <v>553</v>
      </c>
      <c r="C322" s="35" t="s">
        <v>226</v>
      </c>
      <c r="D322" s="35" t="s">
        <v>226</v>
      </c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>
      <c r="A323" s="35" t="s">
        <v>554</v>
      </c>
      <c r="B323" s="35" t="s">
        <v>554</v>
      </c>
      <c r="C323" s="35" t="s">
        <v>226</v>
      </c>
      <c r="D323" s="35" t="s">
        <v>226</v>
      </c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>
      <c r="A324" s="35" t="s">
        <v>555</v>
      </c>
      <c r="B324" s="35" t="s">
        <v>554</v>
      </c>
      <c r="C324" s="35" t="s">
        <v>226</v>
      </c>
      <c r="D324" s="35" t="s">
        <v>226</v>
      </c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>
      <c r="A325" s="35" t="s">
        <v>556</v>
      </c>
      <c r="B325" s="35" t="s">
        <v>554</v>
      </c>
      <c r="C325" s="35" t="s">
        <v>226</v>
      </c>
      <c r="D325" s="35" t="s">
        <v>226</v>
      </c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>
      <c r="A326" s="6" t="s">
        <v>557</v>
      </c>
      <c r="B326" s="6" t="s">
        <v>558</v>
      </c>
      <c r="C326" s="35" t="s">
        <v>226</v>
      </c>
      <c r="D326" s="35" t="s">
        <v>226</v>
      </c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>
      <c r="A327" s="35" t="s">
        <v>559</v>
      </c>
      <c r="B327" s="35" t="s">
        <v>560</v>
      </c>
      <c r="C327" s="35" t="s">
        <v>219</v>
      </c>
      <c r="D327" s="35" t="s">
        <v>219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>
      <c r="A328" s="35" t="s">
        <v>561</v>
      </c>
      <c r="B328" s="35" t="s">
        <v>560</v>
      </c>
      <c r="C328" s="35" t="s">
        <v>219</v>
      </c>
      <c r="D328" s="35" t="s">
        <v>219</v>
      </c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>
      <c r="A329" s="35" t="s">
        <v>562</v>
      </c>
      <c r="B329" s="35" t="s">
        <v>558</v>
      </c>
      <c r="C329" s="35" t="s">
        <v>226</v>
      </c>
      <c r="D329" s="35" t="s">
        <v>226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>
      <c r="A330" s="35" t="s">
        <v>563</v>
      </c>
      <c r="B330" s="35" t="s">
        <v>564</v>
      </c>
      <c r="C330" s="35" t="s">
        <v>226</v>
      </c>
      <c r="D330" s="35" t="s">
        <v>226</v>
      </c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>
      <c r="A331" s="35" t="s">
        <v>565</v>
      </c>
      <c r="B331" s="35" t="s">
        <v>566</v>
      </c>
      <c r="C331" s="35" t="s">
        <v>226</v>
      </c>
      <c r="D331" s="35" t="s">
        <v>226</v>
      </c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>
      <c r="A332" s="35" t="s">
        <v>567</v>
      </c>
      <c r="B332" s="35" t="s">
        <v>564</v>
      </c>
      <c r="C332" s="35" t="s">
        <v>226</v>
      </c>
      <c r="D332" s="35" t="s">
        <v>226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>
      <c r="A333" s="35" t="s">
        <v>568</v>
      </c>
      <c r="B333" s="35" t="s">
        <v>564</v>
      </c>
      <c r="C333" s="35" t="s">
        <v>226</v>
      </c>
      <c r="D333" s="35" t="s">
        <v>226</v>
      </c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>
      <c r="A334" s="35" t="s">
        <v>569</v>
      </c>
      <c r="B334" s="35" t="s">
        <v>564</v>
      </c>
      <c r="C334" s="35" t="s">
        <v>226</v>
      </c>
      <c r="D334" s="35" t="s">
        <v>226</v>
      </c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>
      <c r="A335" s="35" t="s">
        <v>570</v>
      </c>
      <c r="B335" s="35" t="s">
        <v>564</v>
      </c>
      <c r="C335" s="35" t="s">
        <v>226</v>
      </c>
      <c r="D335" s="35" t="s">
        <v>226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>
      <c r="A336" s="35" t="s">
        <v>96</v>
      </c>
      <c r="B336" s="35" t="s">
        <v>564</v>
      </c>
      <c r="C336" s="35" t="s">
        <v>226</v>
      </c>
      <c r="D336" s="35" t="s">
        <v>226</v>
      </c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>
      <c r="A337" s="35" t="s">
        <v>564</v>
      </c>
      <c r="B337" s="35" t="s">
        <v>564</v>
      </c>
      <c r="C337" s="35" t="s">
        <v>226</v>
      </c>
      <c r="D337" s="35" t="s">
        <v>226</v>
      </c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>
      <c r="A338" s="35" t="s">
        <v>571</v>
      </c>
      <c r="B338" s="35" t="s">
        <v>564</v>
      </c>
      <c r="C338" s="35" t="s">
        <v>226</v>
      </c>
      <c r="D338" s="35" t="s">
        <v>226</v>
      </c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>
      <c r="A339" s="35" t="s">
        <v>572</v>
      </c>
      <c r="B339" s="35" t="s">
        <v>573</v>
      </c>
      <c r="C339" s="35" t="s">
        <v>226</v>
      </c>
      <c r="D339" s="35" t="s">
        <v>226</v>
      </c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>
      <c r="A340" s="35" t="s">
        <v>97</v>
      </c>
      <c r="B340" s="35" t="s">
        <v>573</v>
      </c>
      <c r="C340" s="35" t="s">
        <v>226</v>
      </c>
      <c r="D340" s="35" t="s">
        <v>226</v>
      </c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>
      <c r="A341" s="35" t="s">
        <v>573</v>
      </c>
      <c r="B341" s="35" t="s">
        <v>573</v>
      </c>
      <c r="C341" s="35" t="s">
        <v>226</v>
      </c>
      <c r="D341" s="35" t="s">
        <v>226</v>
      </c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>
      <c r="A342" s="35" t="s">
        <v>574</v>
      </c>
      <c r="B342" s="35" t="s">
        <v>575</v>
      </c>
      <c r="C342" s="35" t="s">
        <v>226</v>
      </c>
      <c r="D342" s="35" t="s">
        <v>226</v>
      </c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>
      <c r="A343" s="35" t="s">
        <v>98</v>
      </c>
      <c r="B343" s="35" t="s">
        <v>576</v>
      </c>
      <c r="C343" s="35" t="s">
        <v>226</v>
      </c>
      <c r="D343" s="35" t="s">
        <v>226</v>
      </c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>
      <c r="A344" s="6" t="s">
        <v>577</v>
      </c>
      <c r="B344" s="6" t="s">
        <v>577</v>
      </c>
      <c r="C344" s="35" t="s">
        <v>226</v>
      </c>
      <c r="D344" s="35" t="s">
        <v>226</v>
      </c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>
      <c r="A345" s="35" t="s">
        <v>578</v>
      </c>
      <c r="B345" s="35" t="s">
        <v>578</v>
      </c>
      <c r="C345" s="35" t="s">
        <v>226</v>
      </c>
      <c r="D345" s="35" t="s">
        <v>226</v>
      </c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>
      <c r="A346" s="35" t="s">
        <v>579</v>
      </c>
      <c r="B346" s="35" t="s">
        <v>580</v>
      </c>
      <c r="C346" s="35" t="s">
        <v>226</v>
      </c>
      <c r="D346" s="35" t="s">
        <v>226</v>
      </c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>
      <c r="A347" s="35" t="s">
        <v>581</v>
      </c>
      <c r="B347" s="35" t="s">
        <v>581</v>
      </c>
      <c r="C347" s="35" t="s">
        <v>226</v>
      </c>
      <c r="D347" s="35" t="s">
        <v>226</v>
      </c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>
      <c r="A348" s="35" t="s">
        <v>582</v>
      </c>
      <c r="B348" s="35" t="s">
        <v>583</v>
      </c>
      <c r="C348" s="35" t="s">
        <v>226</v>
      </c>
      <c r="D348" s="35" t="s">
        <v>226</v>
      </c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>
      <c r="A349" s="35" t="s">
        <v>584</v>
      </c>
      <c r="B349" s="35" t="s">
        <v>585</v>
      </c>
      <c r="C349" s="35" t="s">
        <v>226</v>
      </c>
      <c r="D349" s="35" t="s">
        <v>226</v>
      </c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>
      <c r="A350" s="35" t="s">
        <v>586</v>
      </c>
      <c r="B350" s="35" t="s">
        <v>586</v>
      </c>
      <c r="C350" s="35" t="s">
        <v>226</v>
      </c>
      <c r="D350" s="35" t="s">
        <v>226</v>
      </c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>
      <c r="A351" s="35" t="s">
        <v>587</v>
      </c>
      <c r="B351" s="35" t="s">
        <v>588</v>
      </c>
      <c r="C351" s="35" t="s">
        <v>226</v>
      </c>
      <c r="D351" s="35" t="s">
        <v>226</v>
      </c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>
      <c r="A352" s="35" t="s">
        <v>589</v>
      </c>
      <c r="B352" s="35" t="s">
        <v>588</v>
      </c>
      <c r="C352" s="35" t="s">
        <v>226</v>
      </c>
      <c r="D352" s="35" t="s">
        <v>226</v>
      </c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>
      <c r="A353" s="35" t="s">
        <v>590</v>
      </c>
      <c r="B353" s="35" t="s">
        <v>588</v>
      </c>
      <c r="C353" s="35" t="s">
        <v>226</v>
      </c>
      <c r="D353" s="35" t="s">
        <v>226</v>
      </c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>
      <c r="A354" s="35" t="s">
        <v>591</v>
      </c>
      <c r="B354" s="35" t="s">
        <v>592</v>
      </c>
      <c r="C354" s="35" t="s">
        <v>226</v>
      </c>
      <c r="D354" s="35" t="s">
        <v>226</v>
      </c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>
      <c r="A355" s="35" t="s">
        <v>593</v>
      </c>
      <c r="B355" s="35" t="s">
        <v>594</v>
      </c>
      <c r="C355" s="35" t="s">
        <v>226</v>
      </c>
      <c r="D355" s="35" t="s">
        <v>226</v>
      </c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>
      <c r="A356" s="35" t="s">
        <v>595</v>
      </c>
      <c r="B356" s="35" t="s">
        <v>594</v>
      </c>
      <c r="C356" s="35" t="s">
        <v>226</v>
      </c>
      <c r="D356" s="35" t="s">
        <v>226</v>
      </c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>
      <c r="A357" s="35" t="s">
        <v>596</v>
      </c>
      <c r="B357" s="35" t="s">
        <v>596</v>
      </c>
      <c r="C357" s="35" t="s">
        <v>222</v>
      </c>
      <c r="D357" s="35" t="s">
        <v>222</v>
      </c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>
      <c r="A358" s="35" t="s">
        <v>597</v>
      </c>
      <c r="B358" s="35" t="s">
        <v>598</v>
      </c>
      <c r="C358" s="35" t="s">
        <v>226</v>
      </c>
      <c r="D358" s="35" t="s">
        <v>226</v>
      </c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>
      <c r="A359" s="35" t="s">
        <v>99</v>
      </c>
      <c r="B359" s="35" t="s">
        <v>99</v>
      </c>
      <c r="C359" s="35" t="s">
        <v>226</v>
      </c>
      <c r="D359" s="35" t="s">
        <v>226</v>
      </c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>
      <c r="A360" s="35" t="s">
        <v>599</v>
      </c>
      <c r="B360" s="35" t="s">
        <v>599</v>
      </c>
      <c r="C360" s="35" t="s">
        <v>226</v>
      </c>
      <c r="D360" s="35" t="s">
        <v>226</v>
      </c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>
      <c r="A361" s="35" t="s">
        <v>600</v>
      </c>
      <c r="B361" s="35" t="s">
        <v>600</v>
      </c>
      <c r="C361" s="35" t="s">
        <v>226</v>
      </c>
      <c r="D361" s="35" t="s">
        <v>226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>
      <c r="A362" s="35" t="s">
        <v>601</v>
      </c>
      <c r="B362" s="35" t="s">
        <v>100</v>
      </c>
      <c r="C362" s="35" t="s">
        <v>494</v>
      </c>
      <c r="D362" s="35" t="s">
        <v>494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>
      <c r="A363" s="35" t="s">
        <v>602</v>
      </c>
      <c r="B363" s="35" t="s">
        <v>100</v>
      </c>
      <c r="C363" s="35" t="s">
        <v>494</v>
      </c>
      <c r="D363" s="35" t="s">
        <v>494</v>
      </c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>
      <c r="A364" s="35" t="s">
        <v>603</v>
      </c>
      <c r="B364" s="35" t="s">
        <v>100</v>
      </c>
      <c r="C364" s="35" t="s">
        <v>494</v>
      </c>
      <c r="D364" s="35" t="s">
        <v>494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>
      <c r="A365" s="35" t="s">
        <v>604</v>
      </c>
      <c r="B365" s="35" t="s">
        <v>100</v>
      </c>
      <c r="C365" s="35" t="s">
        <v>494</v>
      </c>
      <c r="D365" s="35" t="s">
        <v>494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>
      <c r="A366" s="35" t="s">
        <v>100</v>
      </c>
      <c r="B366" s="35" t="s">
        <v>100</v>
      </c>
      <c r="C366" s="35" t="s">
        <v>494</v>
      </c>
      <c r="D366" s="35" t="s">
        <v>494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>
      <c r="A367" s="35" t="s">
        <v>605</v>
      </c>
      <c r="B367" s="35" t="s">
        <v>100</v>
      </c>
      <c r="C367" s="35" t="s">
        <v>494</v>
      </c>
      <c r="D367" s="35" t="s">
        <v>494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>
      <c r="A368" s="39" t="s">
        <v>606</v>
      </c>
      <c r="B368" s="35" t="s">
        <v>100</v>
      </c>
      <c r="C368" s="36" t="s">
        <v>494</v>
      </c>
      <c r="D368" s="36" t="s">
        <v>607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>
      <c r="A369" s="35" t="s">
        <v>608</v>
      </c>
      <c r="B369" s="35" t="s">
        <v>100</v>
      </c>
      <c r="C369" s="35" t="s">
        <v>494</v>
      </c>
      <c r="D369" s="35" t="s">
        <v>494</v>
      </c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>
      <c r="A370" s="35" t="s">
        <v>609</v>
      </c>
      <c r="B370" s="36" t="s">
        <v>610</v>
      </c>
      <c r="C370" s="36" t="s">
        <v>219</v>
      </c>
      <c r="D370" s="36" t="s">
        <v>219</v>
      </c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>
      <c r="A371" s="35" t="s">
        <v>101</v>
      </c>
      <c r="B371" s="36" t="s">
        <v>610</v>
      </c>
      <c r="C371" s="36" t="s">
        <v>219</v>
      </c>
      <c r="D371" s="36" t="s">
        <v>219</v>
      </c>
      <c r="E371" s="35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>
      <c r="A372" s="36" t="s">
        <v>610</v>
      </c>
      <c r="B372" s="36" t="s">
        <v>610</v>
      </c>
      <c r="C372" s="36" t="s">
        <v>219</v>
      </c>
      <c r="D372" s="36" t="s">
        <v>219</v>
      </c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>
      <c r="A373" s="35" t="s">
        <v>611</v>
      </c>
      <c r="B373" s="35" t="s">
        <v>611</v>
      </c>
      <c r="C373" s="35" t="s">
        <v>222</v>
      </c>
      <c r="D373" s="35" t="s">
        <v>222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>
      <c r="A374" s="35" t="s">
        <v>612</v>
      </c>
      <c r="B374" s="35" t="s">
        <v>613</v>
      </c>
      <c r="C374" s="35" t="s">
        <v>226</v>
      </c>
      <c r="D374" s="35" t="s">
        <v>226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>
      <c r="A375" s="35" t="s">
        <v>614</v>
      </c>
      <c r="B375" s="35" t="s">
        <v>615</v>
      </c>
      <c r="C375" s="35" t="s">
        <v>222</v>
      </c>
      <c r="D375" s="35" t="s">
        <v>222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>
      <c r="A376" s="35" t="s">
        <v>615</v>
      </c>
      <c r="B376" s="35" t="s">
        <v>615</v>
      </c>
      <c r="C376" s="35" t="s">
        <v>222</v>
      </c>
      <c r="D376" s="35" t="s">
        <v>222</v>
      </c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>
      <c r="A377" s="35" t="s">
        <v>616</v>
      </c>
      <c r="B377" s="35" t="s">
        <v>617</v>
      </c>
      <c r="C377" s="35" t="s">
        <v>222</v>
      </c>
      <c r="D377" s="35" t="s">
        <v>222</v>
      </c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>
      <c r="A378" s="35" t="s">
        <v>618</v>
      </c>
      <c r="B378" s="35" t="s">
        <v>617</v>
      </c>
      <c r="C378" s="35" t="s">
        <v>222</v>
      </c>
      <c r="D378" s="35" t="s">
        <v>222</v>
      </c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>
      <c r="A379" s="35" t="s">
        <v>619</v>
      </c>
      <c r="B379" s="35" t="s">
        <v>617</v>
      </c>
      <c r="C379" s="35" t="s">
        <v>222</v>
      </c>
      <c r="D379" s="35" t="s">
        <v>222</v>
      </c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>
      <c r="A380" s="35" t="s">
        <v>620</v>
      </c>
      <c r="B380" s="35" t="s">
        <v>617</v>
      </c>
      <c r="C380" s="35" t="s">
        <v>222</v>
      </c>
      <c r="D380" s="35" t="s">
        <v>222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>
      <c r="A381" s="35" t="s">
        <v>617</v>
      </c>
      <c r="B381" s="35" t="s">
        <v>617</v>
      </c>
      <c r="C381" s="35" t="s">
        <v>222</v>
      </c>
      <c r="D381" s="35" t="s">
        <v>222</v>
      </c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>
      <c r="A382" s="35" t="s">
        <v>621</v>
      </c>
      <c r="B382" s="35" t="s">
        <v>621</v>
      </c>
      <c r="C382" s="35" t="s">
        <v>222</v>
      </c>
      <c r="D382" s="35" t="s">
        <v>222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>
      <c r="A383" s="35" t="s">
        <v>622</v>
      </c>
      <c r="B383" s="35" t="s">
        <v>622</v>
      </c>
      <c r="C383" s="35" t="s">
        <v>226</v>
      </c>
      <c r="D383" s="35" t="s">
        <v>226</v>
      </c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>
      <c r="A384" s="35" t="s">
        <v>623</v>
      </c>
      <c r="B384" s="35" t="s">
        <v>622</v>
      </c>
      <c r="C384" s="35" t="s">
        <v>226</v>
      </c>
      <c r="D384" s="35" t="s">
        <v>226</v>
      </c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>
      <c r="A385" s="35" t="s">
        <v>102</v>
      </c>
      <c r="B385" s="35" t="s">
        <v>102</v>
      </c>
      <c r="C385" s="35" t="s">
        <v>226</v>
      </c>
      <c r="D385" s="35" t="s">
        <v>226</v>
      </c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>
      <c r="A386" s="35" t="s">
        <v>624</v>
      </c>
      <c r="B386" s="35" t="s">
        <v>625</v>
      </c>
      <c r="C386" s="35" t="s">
        <v>226</v>
      </c>
      <c r="D386" s="35" t="s">
        <v>226</v>
      </c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>
      <c r="A387" s="35" t="s">
        <v>626</v>
      </c>
      <c r="B387" s="35" t="s">
        <v>625</v>
      </c>
      <c r="C387" s="35" t="s">
        <v>226</v>
      </c>
      <c r="D387" s="35" t="s">
        <v>226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>
      <c r="A388" s="35" t="s">
        <v>627</v>
      </c>
      <c r="B388" s="35" t="s">
        <v>625</v>
      </c>
      <c r="C388" s="35" t="s">
        <v>226</v>
      </c>
      <c r="D388" s="35" t="s">
        <v>226</v>
      </c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>
      <c r="A389" s="35" t="s">
        <v>628</v>
      </c>
      <c r="B389" s="35" t="s">
        <v>625</v>
      </c>
      <c r="C389" s="35" t="s">
        <v>226</v>
      </c>
      <c r="D389" s="35" t="s">
        <v>226</v>
      </c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>
      <c r="A390" s="35" t="s">
        <v>629</v>
      </c>
      <c r="B390" s="35" t="s">
        <v>625</v>
      </c>
      <c r="C390" s="35" t="s">
        <v>226</v>
      </c>
      <c r="D390" s="35" t="s">
        <v>226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>
      <c r="A391" s="35" t="s">
        <v>625</v>
      </c>
      <c r="B391" s="35" t="s">
        <v>625</v>
      </c>
      <c r="C391" s="35" t="s">
        <v>226</v>
      </c>
      <c r="D391" s="35" t="s">
        <v>226</v>
      </c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>
      <c r="A392" s="35" t="s">
        <v>630</v>
      </c>
      <c r="B392" s="35" t="s">
        <v>625</v>
      </c>
      <c r="C392" s="35" t="s">
        <v>226</v>
      </c>
      <c r="D392" s="35" t="s">
        <v>226</v>
      </c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>
      <c r="A393" s="35" t="s">
        <v>631</v>
      </c>
      <c r="B393" s="35" t="s">
        <v>632</v>
      </c>
      <c r="C393" s="35" t="s">
        <v>219</v>
      </c>
      <c r="D393" s="35" t="s">
        <v>219</v>
      </c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>
      <c r="A394" s="35" t="s">
        <v>632</v>
      </c>
      <c r="B394" s="35" t="s">
        <v>632</v>
      </c>
      <c r="C394" s="35" t="s">
        <v>219</v>
      </c>
      <c r="D394" s="35" t="s">
        <v>219</v>
      </c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>
      <c r="A395" s="35" t="s">
        <v>632</v>
      </c>
      <c r="B395" s="35" t="s">
        <v>632</v>
      </c>
      <c r="C395" s="35" t="s">
        <v>219</v>
      </c>
      <c r="D395" s="35" t="s">
        <v>219</v>
      </c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>
      <c r="A396" s="35" t="s">
        <v>632</v>
      </c>
      <c r="B396" s="35" t="s">
        <v>632</v>
      </c>
      <c r="C396" s="35" t="s">
        <v>219</v>
      </c>
      <c r="D396" s="35" t="s">
        <v>219</v>
      </c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>
      <c r="A397" s="35" t="s">
        <v>632</v>
      </c>
      <c r="B397" s="35" t="s">
        <v>632</v>
      </c>
      <c r="C397" s="35" t="s">
        <v>219</v>
      </c>
      <c r="D397" s="35" t="s">
        <v>219</v>
      </c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>
      <c r="A398" s="35" t="s">
        <v>632</v>
      </c>
      <c r="B398" s="35" t="s">
        <v>632</v>
      </c>
      <c r="C398" s="35" t="s">
        <v>219</v>
      </c>
      <c r="D398" s="35" t="s">
        <v>219</v>
      </c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>
      <c r="A399" s="35" t="s">
        <v>632</v>
      </c>
      <c r="B399" s="35" t="s">
        <v>632</v>
      </c>
      <c r="C399" s="35" t="s">
        <v>219</v>
      </c>
      <c r="D399" s="35" t="s">
        <v>219</v>
      </c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>
      <c r="A400" s="35" t="s">
        <v>632</v>
      </c>
      <c r="B400" s="35" t="s">
        <v>632</v>
      </c>
      <c r="C400" s="35" t="s">
        <v>219</v>
      </c>
      <c r="D400" s="35" t="s">
        <v>219</v>
      </c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>
      <c r="A401" s="35" t="s">
        <v>633</v>
      </c>
      <c r="B401" s="35" t="s">
        <v>632</v>
      </c>
      <c r="C401" s="35" t="s">
        <v>219</v>
      </c>
      <c r="D401" s="35" t="s">
        <v>219</v>
      </c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>
      <c r="A402" s="35" t="s">
        <v>103</v>
      </c>
      <c r="B402" s="35" t="s">
        <v>632</v>
      </c>
      <c r="C402" s="35" t="s">
        <v>219</v>
      </c>
      <c r="D402" s="35" t="s">
        <v>219</v>
      </c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>
      <c r="A403" s="35" t="s">
        <v>634</v>
      </c>
      <c r="B403" s="35" t="s">
        <v>632</v>
      </c>
      <c r="C403" s="35" t="s">
        <v>219</v>
      </c>
      <c r="D403" s="35" t="s">
        <v>219</v>
      </c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>
      <c r="A404" s="35" t="s">
        <v>104</v>
      </c>
      <c r="B404" s="36" t="s">
        <v>635</v>
      </c>
      <c r="C404" s="35" t="s">
        <v>219</v>
      </c>
      <c r="D404" s="35" t="s">
        <v>219</v>
      </c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>
      <c r="A405" s="35" t="s">
        <v>636</v>
      </c>
      <c r="B405" s="35" t="s">
        <v>637</v>
      </c>
      <c r="C405" s="35" t="s">
        <v>226</v>
      </c>
      <c r="D405" s="35" t="s">
        <v>226</v>
      </c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>
      <c r="A406" s="35" t="s">
        <v>638</v>
      </c>
      <c r="B406" s="35" t="s">
        <v>639</v>
      </c>
      <c r="C406" s="35" t="s">
        <v>222</v>
      </c>
      <c r="D406" s="35" t="s">
        <v>222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>
      <c r="A407" s="35" t="s">
        <v>639</v>
      </c>
      <c r="B407" s="35" t="s">
        <v>639</v>
      </c>
      <c r="C407" s="35" t="s">
        <v>222</v>
      </c>
      <c r="D407" s="35" t="s">
        <v>222</v>
      </c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>
      <c r="A408" s="35" t="s">
        <v>640</v>
      </c>
      <c r="B408" s="35" t="s">
        <v>639</v>
      </c>
      <c r="C408" s="35" t="s">
        <v>222</v>
      </c>
      <c r="D408" s="35" t="s">
        <v>222</v>
      </c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>
      <c r="A409" s="35" t="s">
        <v>641</v>
      </c>
      <c r="B409" s="35" t="s">
        <v>639</v>
      </c>
      <c r="C409" s="35" t="s">
        <v>222</v>
      </c>
      <c r="D409" s="35" t="s">
        <v>222</v>
      </c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>
      <c r="A410" s="35" t="s">
        <v>642</v>
      </c>
      <c r="B410" s="35" t="s">
        <v>642</v>
      </c>
      <c r="C410" s="35" t="s">
        <v>222</v>
      </c>
      <c r="D410" s="35" t="s">
        <v>222</v>
      </c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>
      <c r="A411" s="35" t="s">
        <v>643</v>
      </c>
      <c r="B411" s="35" t="s">
        <v>644</v>
      </c>
      <c r="C411" s="35" t="s">
        <v>226</v>
      </c>
      <c r="D411" s="35" t="s">
        <v>226</v>
      </c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>
      <c r="A412" s="35" t="s">
        <v>645</v>
      </c>
      <c r="B412" s="35" t="s">
        <v>644</v>
      </c>
      <c r="C412" s="35" t="s">
        <v>226</v>
      </c>
      <c r="D412" s="35" t="s">
        <v>226</v>
      </c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>
      <c r="A413" s="35" t="s">
        <v>105</v>
      </c>
      <c r="B413" s="35" t="s">
        <v>644</v>
      </c>
      <c r="C413" s="35" t="s">
        <v>226</v>
      </c>
      <c r="D413" s="35" t="s">
        <v>226</v>
      </c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>
      <c r="A414" s="35" t="s">
        <v>644</v>
      </c>
      <c r="B414" s="35" t="s">
        <v>644</v>
      </c>
      <c r="C414" s="35" t="s">
        <v>226</v>
      </c>
      <c r="D414" s="35" t="s">
        <v>226</v>
      </c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>
      <c r="A415" s="35" t="s">
        <v>646</v>
      </c>
      <c r="B415" s="35" t="s">
        <v>644</v>
      </c>
      <c r="C415" s="35" t="s">
        <v>226</v>
      </c>
      <c r="D415" s="35" t="s">
        <v>226</v>
      </c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>
      <c r="A416" s="35" t="s">
        <v>647</v>
      </c>
      <c r="B416" s="35" t="s">
        <v>648</v>
      </c>
      <c r="C416" s="35" t="s">
        <v>222</v>
      </c>
      <c r="D416" s="35" t="s">
        <v>222</v>
      </c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>
      <c r="A417" s="35" t="s">
        <v>649</v>
      </c>
      <c r="B417" s="35" t="s">
        <v>649</v>
      </c>
      <c r="C417" s="35" t="s">
        <v>222</v>
      </c>
      <c r="D417" s="35" t="s">
        <v>222</v>
      </c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>
      <c r="A418" s="35" t="s">
        <v>650</v>
      </c>
      <c r="B418" s="35" t="s">
        <v>649</v>
      </c>
      <c r="C418" s="35" t="s">
        <v>222</v>
      </c>
      <c r="D418" s="35" t="s">
        <v>222</v>
      </c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>
      <c r="A419" s="35" t="s">
        <v>651</v>
      </c>
      <c r="B419" s="35" t="s">
        <v>649</v>
      </c>
      <c r="C419" s="35" t="s">
        <v>222</v>
      </c>
      <c r="D419" s="35" t="s">
        <v>222</v>
      </c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>
      <c r="A420" s="40" t="s">
        <v>652</v>
      </c>
      <c r="B420" s="35" t="s">
        <v>649</v>
      </c>
      <c r="C420" s="35" t="s">
        <v>222</v>
      </c>
      <c r="D420" s="35" t="s">
        <v>222</v>
      </c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>
      <c r="A421" s="35" t="s">
        <v>653</v>
      </c>
      <c r="B421" s="35" t="s">
        <v>653</v>
      </c>
      <c r="C421" s="35" t="s">
        <v>222</v>
      </c>
      <c r="D421" s="35" t="s">
        <v>222</v>
      </c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>
      <c r="A422" s="38" t="s">
        <v>654</v>
      </c>
      <c r="B422" s="38" t="s">
        <v>654</v>
      </c>
      <c r="C422" s="35" t="s">
        <v>222</v>
      </c>
      <c r="D422" s="35" t="s">
        <v>222</v>
      </c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>
      <c r="A423" s="35" t="s">
        <v>655</v>
      </c>
      <c r="B423" s="35" t="s">
        <v>106</v>
      </c>
      <c r="C423" s="35" t="s">
        <v>219</v>
      </c>
      <c r="D423" s="35" t="s">
        <v>219</v>
      </c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>
      <c r="A424" s="35" t="s">
        <v>656</v>
      </c>
      <c r="B424" s="35" t="s">
        <v>106</v>
      </c>
      <c r="C424" s="35" t="s">
        <v>219</v>
      </c>
      <c r="D424" s="35" t="s">
        <v>219</v>
      </c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>
      <c r="A425" s="35" t="s">
        <v>106</v>
      </c>
      <c r="B425" s="35" t="s">
        <v>106</v>
      </c>
      <c r="C425" s="35" t="s">
        <v>219</v>
      </c>
      <c r="D425" s="35" t="s">
        <v>219</v>
      </c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>
      <c r="A426" s="35" t="s">
        <v>657</v>
      </c>
      <c r="B426" s="35" t="s">
        <v>658</v>
      </c>
      <c r="C426" s="35" t="s">
        <v>226</v>
      </c>
      <c r="D426" s="35" t="s">
        <v>226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>
      <c r="A427" s="35" t="s">
        <v>659</v>
      </c>
      <c r="B427" s="35" t="s">
        <v>659</v>
      </c>
      <c r="C427" s="35" t="s">
        <v>219</v>
      </c>
      <c r="D427" s="35" t="s">
        <v>219</v>
      </c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>
      <c r="A428" s="35" t="s">
        <v>660</v>
      </c>
      <c r="B428" s="35" t="s">
        <v>660</v>
      </c>
      <c r="C428" s="35" t="s">
        <v>222</v>
      </c>
      <c r="D428" s="35" t="s">
        <v>222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>
      <c r="A429" s="35" t="s">
        <v>661</v>
      </c>
      <c r="B429" s="35" t="s">
        <v>661</v>
      </c>
      <c r="C429" s="35" t="s">
        <v>222</v>
      </c>
      <c r="D429" s="35" t="s">
        <v>222</v>
      </c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>
      <c r="A430" s="35" t="s">
        <v>662</v>
      </c>
      <c r="B430" s="35" t="s">
        <v>662</v>
      </c>
      <c r="C430" s="35" t="s">
        <v>222</v>
      </c>
      <c r="D430" s="35" t="s">
        <v>222</v>
      </c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>
      <c r="A431" s="35" t="s">
        <v>663</v>
      </c>
      <c r="B431" s="35" t="s">
        <v>664</v>
      </c>
      <c r="C431" s="35" t="s">
        <v>222</v>
      </c>
      <c r="D431" s="35" t="s">
        <v>222</v>
      </c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>
      <c r="A432" s="35" t="s">
        <v>665</v>
      </c>
      <c r="B432" s="35" t="s">
        <v>664</v>
      </c>
      <c r="C432" s="35" t="s">
        <v>222</v>
      </c>
      <c r="D432" s="35" t="s">
        <v>222</v>
      </c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>
      <c r="A433" s="35" t="s">
        <v>664</v>
      </c>
      <c r="B433" s="35" t="s">
        <v>664</v>
      </c>
      <c r="C433" s="35" t="s">
        <v>222</v>
      </c>
      <c r="D433" s="35" t="s">
        <v>222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>
      <c r="A434" s="35" t="s">
        <v>666</v>
      </c>
      <c r="B434" s="35" t="s">
        <v>664</v>
      </c>
      <c r="C434" s="35" t="s">
        <v>222</v>
      </c>
      <c r="D434" s="35" t="s">
        <v>222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>
      <c r="A435" s="35" t="s">
        <v>667</v>
      </c>
      <c r="B435" s="35" t="s">
        <v>668</v>
      </c>
      <c r="C435" s="35" t="s">
        <v>222</v>
      </c>
      <c r="D435" s="35" t="s">
        <v>222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>
      <c r="A436" s="35" t="s">
        <v>668</v>
      </c>
      <c r="B436" s="35" t="s">
        <v>668</v>
      </c>
      <c r="C436" s="35" t="s">
        <v>222</v>
      </c>
      <c r="D436" s="35" t="s">
        <v>222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>
      <c r="A437" s="35" t="s">
        <v>669</v>
      </c>
      <c r="B437" s="35" t="s">
        <v>668</v>
      </c>
      <c r="C437" s="35" t="s">
        <v>222</v>
      </c>
      <c r="D437" s="35" t="s">
        <v>222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>
      <c r="A438" s="35" t="s">
        <v>670</v>
      </c>
      <c r="B438" s="35" t="s">
        <v>670</v>
      </c>
      <c r="C438" s="35" t="s">
        <v>222</v>
      </c>
      <c r="D438" s="35" t="s">
        <v>222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>
      <c r="A439" s="35" t="s">
        <v>671</v>
      </c>
      <c r="B439" s="35" t="s">
        <v>671</v>
      </c>
      <c r="C439" s="35" t="s">
        <v>222</v>
      </c>
      <c r="D439" s="35" t="s">
        <v>222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>
      <c r="A440" s="35" t="s">
        <v>672</v>
      </c>
      <c r="B440" s="35" t="s">
        <v>673</v>
      </c>
      <c r="C440" s="35" t="s">
        <v>222</v>
      </c>
      <c r="D440" s="35" t="s">
        <v>222</v>
      </c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>
      <c r="A441" s="35" t="s">
        <v>674</v>
      </c>
      <c r="B441" s="35" t="s">
        <v>673</v>
      </c>
      <c r="C441" s="35" t="s">
        <v>222</v>
      </c>
      <c r="D441" s="35" t="s">
        <v>222</v>
      </c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>
      <c r="A442" s="35" t="s">
        <v>673</v>
      </c>
      <c r="B442" s="35" t="s">
        <v>673</v>
      </c>
      <c r="C442" s="35" t="s">
        <v>222</v>
      </c>
      <c r="D442" s="35" t="s">
        <v>222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>
      <c r="A443" s="35" t="s">
        <v>675</v>
      </c>
      <c r="B443" s="35" t="s">
        <v>675</v>
      </c>
      <c r="C443" s="35" t="s">
        <v>222</v>
      </c>
      <c r="D443" s="35" t="s">
        <v>222</v>
      </c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>
      <c r="A444" s="35" t="s">
        <v>676</v>
      </c>
      <c r="B444" s="35" t="s">
        <v>676</v>
      </c>
      <c r="C444" s="35" t="s">
        <v>222</v>
      </c>
      <c r="D444" s="35" t="s">
        <v>222</v>
      </c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>
      <c r="A445" s="35" t="s">
        <v>677</v>
      </c>
      <c r="B445" s="35" t="s">
        <v>677</v>
      </c>
      <c r="C445" s="35" t="s">
        <v>222</v>
      </c>
      <c r="D445" s="35" t="s">
        <v>222</v>
      </c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>
      <c r="A446" s="35" t="s">
        <v>678</v>
      </c>
      <c r="B446" s="35" t="s">
        <v>678</v>
      </c>
      <c r="C446" s="35" t="s">
        <v>222</v>
      </c>
      <c r="D446" s="35" t="s">
        <v>222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>
      <c r="A447" s="35" t="s">
        <v>679</v>
      </c>
      <c r="B447" s="35" t="s">
        <v>679</v>
      </c>
      <c r="C447" s="35" t="s">
        <v>222</v>
      </c>
      <c r="D447" s="35" t="s">
        <v>222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>
      <c r="A448" s="35" t="s">
        <v>680</v>
      </c>
      <c r="B448" s="35" t="s">
        <v>680</v>
      </c>
      <c r="C448" s="35" t="s">
        <v>222</v>
      </c>
      <c r="D448" s="35" t="s">
        <v>222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>
      <c r="A449" s="35" t="s">
        <v>681</v>
      </c>
      <c r="B449" s="35" t="s">
        <v>664</v>
      </c>
      <c r="C449" s="35" t="s">
        <v>222</v>
      </c>
      <c r="D449" s="35" t="s">
        <v>222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>
      <c r="A450" s="35" t="s">
        <v>682</v>
      </c>
      <c r="B450" s="35" t="s">
        <v>682</v>
      </c>
      <c r="C450" s="35" t="s">
        <v>222</v>
      </c>
      <c r="D450" s="35" t="s">
        <v>222</v>
      </c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>
      <c r="A451" s="35" t="s">
        <v>683</v>
      </c>
      <c r="B451" s="35" t="s">
        <v>684</v>
      </c>
      <c r="C451" s="35" t="s">
        <v>226</v>
      </c>
      <c r="D451" s="35" t="s">
        <v>226</v>
      </c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>
      <c r="A452" s="35" t="s">
        <v>685</v>
      </c>
      <c r="B452" s="35" t="s">
        <v>685</v>
      </c>
      <c r="C452" s="35" t="s">
        <v>222</v>
      </c>
      <c r="D452" s="35" t="s">
        <v>222</v>
      </c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>
      <c r="A453" s="41" t="s">
        <v>686</v>
      </c>
      <c r="B453" s="35" t="s">
        <v>687</v>
      </c>
      <c r="C453" s="35" t="s">
        <v>226</v>
      </c>
      <c r="D453" s="35" t="s">
        <v>226</v>
      </c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>
      <c r="A454" s="35" t="s">
        <v>107</v>
      </c>
      <c r="B454" s="35" t="s">
        <v>687</v>
      </c>
      <c r="C454" s="35" t="s">
        <v>226</v>
      </c>
      <c r="D454" s="35" t="s">
        <v>226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>
      <c r="A455" s="35" t="s">
        <v>687</v>
      </c>
      <c r="B455" s="35" t="s">
        <v>687</v>
      </c>
      <c r="C455" s="35" t="s">
        <v>226</v>
      </c>
      <c r="D455" s="35" t="s">
        <v>226</v>
      </c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>
      <c r="A456" s="35" t="s">
        <v>108</v>
      </c>
      <c r="B456" s="35" t="s">
        <v>109</v>
      </c>
      <c r="C456" s="35" t="s">
        <v>222</v>
      </c>
      <c r="D456" s="35" t="s">
        <v>222</v>
      </c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>
      <c r="A457" s="35" t="s">
        <v>688</v>
      </c>
      <c r="B457" s="35" t="s">
        <v>109</v>
      </c>
      <c r="C457" s="35" t="s">
        <v>222</v>
      </c>
      <c r="D457" s="35" t="s">
        <v>222</v>
      </c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>
      <c r="A458" s="35" t="s">
        <v>689</v>
      </c>
      <c r="B458" s="35" t="s">
        <v>109</v>
      </c>
      <c r="C458" s="35" t="s">
        <v>222</v>
      </c>
      <c r="D458" s="35" t="s">
        <v>222</v>
      </c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>
      <c r="A459" s="35" t="s">
        <v>109</v>
      </c>
      <c r="B459" s="35" t="s">
        <v>109</v>
      </c>
      <c r="C459" s="35" t="s">
        <v>222</v>
      </c>
      <c r="D459" s="35" t="s">
        <v>222</v>
      </c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>
      <c r="A460" s="35" t="s">
        <v>690</v>
      </c>
      <c r="B460" s="35" t="s">
        <v>109</v>
      </c>
      <c r="C460" s="35" t="s">
        <v>222</v>
      </c>
      <c r="D460" s="35" t="s">
        <v>222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>
      <c r="A461" s="35" t="s">
        <v>691</v>
      </c>
      <c r="B461" s="35" t="s">
        <v>109</v>
      </c>
      <c r="C461" s="35" t="s">
        <v>222</v>
      </c>
      <c r="D461" s="35" t="s">
        <v>222</v>
      </c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>
      <c r="A462" s="35" t="s">
        <v>692</v>
      </c>
      <c r="B462" s="35" t="s">
        <v>109</v>
      </c>
      <c r="C462" s="35" t="s">
        <v>222</v>
      </c>
      <c r="D462" s="35" t="s">
        <v>222</v>
      </c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>
      <c r="A463" s="35" t="s">
        <v>693</v>
      </c>
      <c r="B463" s="35" t="s">
        <v>110</v>
      </c>
      <c r="C463" s="35" t="s">
        <v>222</v>
      </c>
      <c r="D463" s="35" t="s">
        <v>222</v>
      </c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>
      <c r="A464" s="35" t="s">
        <v>110</v>
      </c>
      <c r="B464" s="35" t="s">
        <v>110</v>
      </c>
      <c r="C464" s="35" t="s">
        <v>222</v>
      </c>
      <c r="D464" s="35" t="s">
        <v>222</v>
      </c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>
      <c r="A465" s="35" t="s">
        <v>694</v>
      </c>
      <c r="B465" s="35" t="s">
        <v>694</v>
      </c>
      <c r="C465" s="35" t="s">
        <v>226</v>
      </c>
      <c r="D465" s="35" t="s">
        <v>226</v>
      </c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>
      <c r="A466" s="35" t="s">
        <v>111</v>
      </c>
      <c r="B466" s="35" t="s">
        <v>694</v>
      </c>
      <c r="C466" s="35" t="s">
        <v>226</v>
      </c>
      <c r="D466" s="35" t="s">
        <v>226</v>
      </c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>
      <c r="A467" s="35" t="s">
        <v>695</v>
      </c>
      <c r="B467" s="35" t="s">
        <v>112</v>
      </c>
      <c r="C467" s="35" t="s">
        <v>226</v>
      </c>
      <c r="D467" s="35" t="s">
        <v>226</v>
      </c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>
      <c r="A468" s="35" t="s">
        <v>112</v>
      </c>
      <c r="B468" s="35" t="s">
        <v>112</v>
      </c>
      <c r="C468" s="35" t="s">
        <v>226</v>
      </c>
      <c r="D468" s="35" t="s">
        <v>226</v>
      </c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>
      <c r="A469" s="35" t="s">
        <v>113</v>
      </c>
      <c r="B469" s="35" t="s">
        <v>113</v>
      </c>
      <c r="C469" s="35" t="s">
        <v>222</v>
      </c>
      <c r="D469" s="35" t="s">
        <v>222</v>
      </c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>
      <c r="A470" s="35" t="s">
        <v>696</v>
      </c>
      <c r="B470" s="35" t="s">
        <v>697</v>
      </c>
      <c r="C470" s="35" t="s">
        <v>222</v>
      </c>
      <c r="D470" s="35" t="s">
        <v>222</v>
      </c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>
      <c r="A471" s="35" t="s">
        <v>698</v>
      </c>
      <c r="B471" s="35" t="s">
        <v>697</v>
      </c>
      <c r="C471" s="35" t="s">
        <v>222</v>
      </c>
      <c r="D471" s="35" t="s">
        <v>222</v>
      </c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>
      <c r="A472" s="35" t="s">
        <v>697</v>
      </c>
      <c r="B472" s="35" t="s">
        <v>697</v>
      </c>
      <c r="C472" s="35" t="s">
        <v>222</v>
      </c>
      <c r="D472" s="35" t="s">
        <v>222</v>
      </c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>
      <c r="A473" s="35" t="s">
        <v>699</v>
      </c>
      <c r="B473" s="35" t="s">
        <v>699</v>
      </c>
      <c r="C473" s="35" t="s">
        <v>222</v>
      </c>
      <c r="D473" s="35" t="s">
        <v>222</v>
      </c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>
      <c r="A474" s="35" t="s">
        <v>700</v>
      </c>
      <c r="B474" s="35" t="s">
        <v>701</v>
      </c>
      <c r="C474" s="35" t="s">
        <v>222</v>
      </c>
      <c r="D474" s="35" t="s">
        <v>222</v>
      </c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>
      <c r="A475" s="35" t="s">
        <v>702</v>
      </c>
      <c r="B475" s="35" t="s">
        <v>703</v>
      </c>
      <c r="C475" s="35" t="s">
        <v>226</v>
      </c>
      <c r="D475" s="35" t="s">
        <v>226</v>
      </c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>
      <c r="A476" s="35" t="s">
        <v>704</v>
      </c>
      <c r="B476" s="35" t="s">
        <v>704</v>
      </c>
      <c r="C476" s="35" t="s">
        <v>226</v>
      </c>
      <c r="D476" s="35" t="s">
        <v>226</v>
      </c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>
      <c r="A477" s="6" t="s">
        <v>705</v>
      </c>
      <c r="B477" s="35" t="s">
        <v>704</v>
      </c>
      <c r="C477" s="35" t="s">
        <v>226</v>
      </c>
      <c r="D477" s="35" t="s">
        <v>226</v>
      </c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>
      <c r="A478" s="35" t="s">
        <v>706</v>
      </c>
      <c r="B478" s="35" t="s">
        <v>704</v>
      </c>
      <c r="C478" s="35" t="s">
        <v>226</v>
      </c>
      <c r="D478" s="35" t="s">
        <v>226</v>
      </c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>
      <c r="A479" s="35" t="s">
        <v>707</v>
      </c>
      <c r="B479" s="35" t="s">
        <v>114</v>
      </c>
      <c r="C479" s="35" t="s">
        <v>247</v>
      </c>
      <c r="D479" s="35" t="s">
        <v>247</v>
      </c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>
      <c r="A480" s="35" t="s">
        <v>708</v>
      </c>
      <c r="B480" s="35" t="s">
        <v>114</v>
      </c>
      <c r="C480" s="35" t="s">
        <v>247</v>
      </c>
      <c r="D480" s="35" t="s">
        <v>247</v>
      </c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>
      <c r="A481" s="35" t="s">
        <v>114</v>
      </c>
      <c r="B481" s="35" t="s">
        <v>114</v>
      </c>
      <c r="C481" s="35" t="s">
        <v>247</v>
      </c>
      <c r="D481" s="35" t="s">
        <v>247</v>
      </c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>
      <c r="A482" s="35" t="s">
        <v>709</v>
      </c>
      <c r="B482" s="35" t="s">
        <v>673</v>
      </c>
      <c r="C482" s="35" t="s">
        <v>222</v>
      </c>
      <c r="D482" s="35" t="s">
        <v>222</v>
      </c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>
      <c r="A483" s="35" t="s">
        <v>710</v>
      </c>
      <c r="B483" s="35" t="s">
        <v>711</v>
      </c>
      <c r="C483" s="35" t="s">
        <v>226</v>
      </c>
      <c r="D483" s="35" t="s">
        <v>226</v>
      </c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>
      <c r="A484" s="35" t="s">
        <v>115</v>
      </c>
      <c r="B484" s="35" t="s">
        <v>711</v>
      </c>
      <c r="C484" s="35" t="s">
        <v>226</v>
      </c>
      <c r="D484" s="35" t="s">
        <v>226</v>
      </c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>
      <c r="A485" s="35" t="s">
        <v>116</v>
      </c>
      <c r="B485" s="35" t="s">
        <v>116</v>
      </c>
      <c r="C485" s="35" t="s">
        <v>273</v>
      </c>
      <c r="D485" s="35" t="s">
        <v>273</v>
      </c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>
      <c r="A486" s="35" t="s">
        <v>712</v>
      </c>
      <c r="B486" s="35" t="s">
        <v>713</v>
      </c>
      <c r="C486" s="35" t="s">
        <v>219</v>
      </c>
      <c r="D486" s="35" t="s">
        <v>219</v>
      </c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>
      <c r="A487" s="35" t="s">
        <v>714</v>
      </c>
      <c r="B487" s="35" t="s">
        <v>714</v>
      </c>
      <c r="C487" s="35" t="s">
        <v>222</v>
      </c>
      <c r="D487" s="35" t="s">
        <v>222</v>
      </c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>
      <c r="A488" s="35" t="s">
        <v>117</v>
      </c>
      <c r="B488" s="35" t="s">
        <v>117</v>
      </c>
      <c r="C488" s="35" t="s">
        <v>226</v>
      </c>
      <c r="D488" s="35" t="s">
        <v>226</v>
      </c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>
      <c r="A489" s="35" t="s">
        <v>715</v>
      </c>
      <c r="B489" s="35" t="s">
        <v>716</v>
      </c>
      <c r="C489" s="35" t="s">
        <v>226</v>
      </c>
      <c r="D489" s="35" t="s">
        <v>226</v>
      </c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>
      <c r="A490" s="35" t="s">
        <v>717</v>
      </c>
      <c r="B490" s="35" t="s">
        <v>718</v>
      </c>
      <c r="C490" s="35" t="s">
        <v>219</v>
      </c>
      <c r="D490" s="35" t="s">
        <v>219</v>
      </c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>
      <c r="A491" s="35" t="s">
        <v>118</v>
      </c>
      <c r="B491" s="35" t="s">
        <v>718</v>
      </c>
      <c r="C491" s="35" t="s">
        <v>219</v>
      </c>
      <c r="D491" s="35" t="s">
        <v>219</v>
      </c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>
      <c r="A492" s="35" t="s">
        <v>719</v>
      </c>
      <c r="B492" s="35" t="s">
        <v>719</v>
      </c>
      <c r="C492" s="35" t="s">
        <v>222</v>
      </c>
      <c r="D492" s="35" t="s">
        <v>222</v>
      </c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>
      <c r="A493" s="35" t="s">
        <v>720</v>
      </c>
      <c r="B493" s="35" t="s">
        <v>721</v>
      </c>
      <c r="C493" s="35" t="s">
        <v>226</v>
      </c>
      <c r="D493" s="35" t="s">
        <v>226</v>
      </c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>
      <c r="A494" s="35" t="s">
        <v>722</v>
      </c>
      <c r="B494" s="35" t="s">
        <v>723</v>
      </c>
      <c r="C494" s="35" t="s">
        <v>226</v>
      </c>
      <c r="D494" s="35" t="s">
        <v>226</v>
      </c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>
      <c r="A495" s="35" t="s">
        <v>724</v>
      </c>
      <c r="B495" s="35" t="s">
        <v>723</v>
      </c>
      <c r="C495" s="35" t="s">
        <v>226</v>
      </c>
      <c r="D495" s="35" t="s">
        <v>226</v>
      </c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>
      <c r="A496" s="35" t="s">
        <v>725</v>
      </c>
      <c r="B496" s="35" t="s">
        <v>726</v>
      </c>
      <c r="C496" s="35" t="s">
        <v>226</v>
      </c>
      <c r="D496" s="35" t="s">
        <v>226</v>
      </c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>
      <c r="A497" s="35" t="s">
        <v>727</v>
      </c>
      <c r="B497" s="35" t="s">
        <v>728</v>
      </c>
      <c r="C497" s="35" t="s">
        <v>226</v>
      </c>
      <c r="D497" s="35" t="s">
        <v>226</v>
      </c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>
      <c r="A498" s="35" t="s">
        <v>729</v>
      </c>
      <c r="B498" s="35" t="s">
        <v>729</v>
      </c>
      <c r="C498" s="35" t="s">
        <v>222</v>
      </c>
      <c r="D498" s="35" t="s">
        <v>222</v>
      </c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>
      <c r="A499" s="42" t="s">
        <v>730</v>
      </c>
      <c r="B499" s="35"/>
      <c r="C499" s="35"/>
      <c r="D499" s="35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>
      <c r="A500" s="35" t="s">
        <v>731</v>
      </c>
      <c r="B500" s="35" t="s">
        <v>731</v>
      </c>
      <c r="C500" s="35" t="s">
        <v>222</v>
      </c>
      <c r="D500" s="35" t="s">
        <v>222</v>
      </c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>
      <c r="A501" s="35" t="s">
        <v>732</v>
      </c>
      <c r="B501" s="35" t="s">
        <v>733</v>
      </c>
      <c r="C501" s="35" t="s">
        <v>226</v>
      </c>
      <c r="D501" s="35" t="s">
        <v>226</v>
      </c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>
      <c r="A502" s="35" t="s">
        <v>734</v>
      </c>
      <c r="B502" s="35" t="s">
        <v>733</v>
      </c>
      <c r="C502" s="35" t="s">
        <v>226</v>
      </c>
      <c r="D502" s="35" t="s">
        <v>226</v>
      </c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>
      <c r="A503" s="35" t="s">
        <v>119</v>
      </c>
      <c r="B503" s="35" t="s">
        <v>733</v>
      </c>
      <c r="C503" s="35" t="s">
        <v>226</v>
      </c>
      <c r="D503" s="35" t="s">
        <v>226</v>
      </c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>
      <c r="A504" s="35" t="s">
        <v>120</v>
      </c>
      <c r="B504" s="35" t="s">
        <v>120</v>
      </c>
      <c r="C504" s="35" t="s">
        <v>222</v>
      </c>
      <c r="D504" s="35" t="s">
        <v>222</v>
      </c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>
      <c r="A505" s="35" t="s">
        <v>735</v>
      </c>
      <c r="B505" s="35" t="s">
        <v>736</v>
      </c>
      <c r="C505" s="35" t="s">
        <v>494</v>
      </c>
      <c r="D505" s="35" t="s">
        <v>494</v>
      </c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>
      <c r="A506" s="6" t="s">
        <v>737</v>
      </c>
      <c r="B506" s="35" t="s">
        <v>736</v>
      </c>
      <c r="C506" s="35" t="s">
        <v>494</v>
      </c>
      <c r="D506" s="35" t="s">
        <v>494</v>
      </c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>
      <c r="A507" s="35" t="s">
        <v>738</v>
      </c>
      <c r="B507" s="35" t="s">
        <v>736</v>
      </c>
      <c r="C507" s="35" t="s">
        <v>494</v>
      </c>
      <c r="D507" s="35" t="s">
        <v>494</v>
      </c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>
      <c r="A508" s="35" t="s">
        <v>121</v>
      </c>
      <c r="B508" s="35" t="s">
        <v>736</v>
      </c>
      <c r="C508" s="35" t="s">
        <v>494</v>
      </c>
      <c r="D508" s="35" t="s">
        <v>494</v>
      </c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>
      <c r="A509" s="35" t="s">
        <v>739</v>
      </c>
      <c r="B509" s="35" t="s">
        <v>736</v>
      </c>
      <c r="C509" s="35" t="s">
        <v>494</v>
      </c>
      <c r="D509" s="35" t="s">
        <v>494</v>
      </c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>
      <c r="A510" s="35" t="s">
        <v>122</v>
      </c>
      <c r="B510" s="35" t="s">
        <v>740</v>
      </c>
      <c r="C510" s="35" t="s">
        <v>273</v>
      </c>
      <c r="D510" s="35" t="s">
        <v>273</v>
      </c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>
      <c r="A511" s="35" t="s">
        <v>741</v>
      </c>
      <c r="B511" s="35" t="s">
        <v>63</v>
      </c>
      <c r="C511" s="35" t="s">
        <v>219</v>
      </c>
      <c r="D511" s="35" t="s">
        <v>219</v>
      </c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>
      <c r="A512" s="35" t="s">
        <v>742</v>
      </c>
      <c r="B512" s="35" t="s">
        <v>743</v>
      </c>
      <c r="C512" s="35" t="s">
        <v>226</v>
      </c>
      <c r="D512" s="35" t="s">
        <v>226</v>
      </c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>
      <c r="A513" s="35" t="s">
        <v>744</v>
      </c>
      <c r="B513" s="35" t="s">
        <v>743</v>
      </c>
      <c r="C513" s="35" t="s">
        <v>226</v>
      </c>
      <c r="D513" s="35" t="s">
        <v>226</v>
      </c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>
      <c r="A514" s="35" t="s">
        <v>745</v>
      </c>
      <c r="B514" s="35" t="s">
        <v>746</v>
      </c>
      <c r="C514" s="35" t="s">
        <v>226</v>
      </c>
      <c r="D514" s="35" t="s">
        <v>226</v>
      </c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>
      <c r="A515" s="35" t="s">
        <v>747</v>
      </c>
      <c r="B515" s="35" t="s">
        <v>748</v>
      </c>
      <c r="C515" s="35" t="s">
        <v>226</v>
      </c>
      <c r="D515" s="35" t="s">
        <v>226</v>
      </c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>
      <c r="A516" s="35" t="s">
        <v>749</v>
      </c>
      <c r="B516" s="35" t="s">
        <v>750</v>
      </c>
      <c r="C516" s="35" t="s">
        <v>226</v>
      </c>
      <c r="D516" s="35" t="s">
        <v>226</v>
      </c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>
      <c r="A517" s="35" t="s">
        <v>751</v>
      </c>
      <c r="B517" s="35" t="s">
        <v>750</v>
      </c>
      <c r="C517" s="35" t="s">
        <v>226</v>
      </c>
      <c r="D517" s="35" t="s">
        <v>226</v>
      </c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>
      <c r="A518" s="35" t="s">
        <v>752</v>
      </c>
      <c r="B518" s="35" t="s">
        <v>752</v>
      </c>
      <c r="C518" s="35" t="s">
        <v>222</v>
      </c>
      <c r="D518" s="35" t="s">
        <v>222</v>
      </c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>
      <c r="A519" s="35" t="s">
        <v>753</v>
      </c>
      <c r="B519" s="35" t="s">
        <v>750</v>
      </c>
      <c r="C519" s="35" t="s">
        <v>226</v>
      </c>
      <c r="D519" s="35" t="s">
        <v>226</v>
      </c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>
      <c r="A520" s="35" t="s">
        <v>754</v>
      </c>
      <c r="B520" s="35" t="s">
        <v>750</v>
      </c>
      <c r="C520" s="35" t="s">
        <v>226</v>
      </c>
      <c r="D520" s="35" t="s">
        <v>226</v>
      </c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>
      <c r="A521" s="35" t="s">
        <v>123</v>
      </c>
      <c r="B521" s="35" t="s">
        <v>750</v>
      </c>
      <c r="C521" s="35" t="s">
        <v>226</v>
      </c>
      <c r="D521" s="35" t="s">
        <v>226</v>
      </c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>
      <c r="A522" s="35" t="s">
        <v>755</v>
      </c>
      <c r="B522" s="35" t="s">
        <v>755</v>
      </c>
      <c r="C522" s="35" t="s">
        <v>222</v>
      </c>
      <c r="D522" s="35" t="s">
        <v>222</v>
      </c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>
      <c r="A523" s="35" t="s">
        <v>756</v>
      </c>
      <c r="B523" s="35" t="s">
        <v>756</v>
      </c>
      <c r="C523" s="35" t="s">
        <v>226</v>
      </c>
      <c r="D523" s="35" t="s">
        <v>226</v>
      </c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>
      <c r="A524" s="35" t="s">
        <v>757</v>
      </c>
      <c r="B524" s="35" t="s">
        <v>756</v>
      </c>
      <c r="C524" s="35" t="s">
        <v>226</v>
      </c>
      <c r="D524" s="35" t="s">
        <v>226</v>
      </c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>
      <c r="A525" s="35" t="s">
        <v>758</v>
      </c>
      <c r="B525" s="35" t="s">
        <v>759</v>
      </c>
      <c r="C525" s="35" t="s">
        <v>222</v>
      </c>
      <c r="D525" s="35" t="s">
        <v>222</v>
      </c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>
      <c r="A526" s="35" t="s">
        <v>759</v>
      </c>
      <c r="B526" s="35" t="s">
        <v>759</v>
      </c>
      <c r="C526" s="35" t="s">
        <v>222</v>
      </c>
      <c r="D526" s="35" t="s">
        <v>222</v>
      </c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>
      <c r="A527" s="6" t="s">
        <v>760</v>
      </c>
      <c r="B527" s="36" t="s">
        <v>760</v>
      </c>
      <c r="C527" s="35" t="s">
        <v>226</v>
      </c>
      <c r="D527" s="35" t="s">
        <v>226</v>
      </c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>
      <c r="A528" s="35" t="s">
        <v>761</v>
      </c>
      <c r="B528" s="35" t="s">
        <v>761</v>
      </c>
      <c r="C528" s="35" t="s">
        <v>226</v>
      </c>
      <c r="D528" s="35" t="s">
        <v>226</v>
      </c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>
      <c r="A529" s="35" t="s">
        <v>762</v>
      </c>
      <c r="B529" s="35" t="s">
        <v>763</v>
      </c>
      <c r="C529" s="35" t="s">
        <v>226</v>
      </c>
      <c r="D529" s="35" t="s">
        <v>226</v>
      </c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>
      <c r="A530" s="35" t="s">
        <v>764</v>
      </c>
      <c r="B530" s="35" t="s">
        <v>765</v>
      </c>
      <c r="C530" s="35" t="s">
        <v>226</v>
      </c>
      <c r="D530" s="35" t="s">
        <v>226</v>
      </c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>
      <c r="A531" s="35" t="s">
        <v>766</v>
      </c>
      <c r="B531" s="35" t="s">
        <v>766</v>
      </c>
      <c r="C531" s="35" t="s">
        <v>219</v>
      </c>
      <c r="D531" s="35" t="s">
        <v>219</v>
      </c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>
      <c r="A532" s="35" t="s">
        <v>767</v>
      </c>
      <c r="B532" s="35" t="s">
        <v>766</v>
      </c>
      <c r="C532" s="35" t="s">
        <v>219</v>
      </c>
      <c r="D532" s="35" t="s">
        <v>219</v>
      </c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>
      <c r="A533" s="35" t="s">
        <v>768</v>
      </c>
      <c r="B533" s="35" t="s">
        <v>766</v>
      </c>
      <c r="C533" s="35" t="s">
        <v>219</v>
      </c>
      <c r="D533" s="35" t="s">
        <v>219</v>
      </c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>
      <c r="A534" s="35" t="s">
        <v>769</v>
      </c>
      <c r="B534" s="35" t="s">
        <v>769</v>
      </c>
      <c r="C534" s="35" t="s">
        <v>222</v>
      </c>
      <c r="D534" s="35" t="s">
        <v>222</v>
      </c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>
      <c r="A535" s="35" t="s">
        <v>124</v>
      </c>
      <c r="B535" s="35" t="s">
        <v>770</v>
      </c>
      <c r="C535" s="35" t="s">
        <v>226</v>
      </c>
      <c r="D535" s="35" t="s">
        <v>226</v>
      </c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>
      <c r="A536" s="35" t="s">
        <v>771</v>
      </c>
      <c r="B536" s="35" t="s">
        <v>770</v>
      </c>
      <c r="C536" s="35" t="s">
        <v>226</v>
      </c>
      <c r="D536" s="35" t="s">
        <v>226</v>
      </c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>
      <c r="A537" s="35" t="s">
        <v>772</v>
      </c>
      <c r="B537" s="35" t="s">
        <v>770</v>
      </c>
      <c r="C537" s="35" t="s">
        <v>226</v>
      </c>
      <c r="D537" s="35" t="s">
        <v>226</v>
      </c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>
      <c r="A538" s="35" t="s">
        <v>770</v>
      </c>
      <c r="B538" s="35" t="s">
        <v>770</v>
      </c>
      <c r="C538" s="35" t="s">
        <v>226</v>
      </c>
      <c r="D538" s="35" t="s">
        <v>226</v>
      </c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>
      <c r="A539" s="35" t="s">
        <v>773</v>
      </c>
      <c r="B539" s="35" t="s">
        <v>770</v>
      </c>
      <c r="C539" s="35" t="s">
        <v>226</v>
      </c>
      <c r="D539" s="35" t="s">
        <v>226</v>
      </c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>
      <c r="A540" s="35" t="s">
        <v>774</v>
      </c>
      <c r="B540" s="35" t="s">
        <v>770</v>
      </c>
      <c r="C540" s="35" t="s">
        <v>226</v>
      </c>
      <c r="D540" s="35" t="s">
        <v>226</v>
      </c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>
      <c r="A541" s="35" t="s">
        <v>775</v>
      </c>
      <c r="B541" s="35" t="s">
        <v>770</v>
      </c>
      <c r="C541" s="35" t="s">
        <v>226</v>
      </c>
      <c r="D541" s="35" t="s">
        <v>226</v>
      </c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>
      <c r="A542" s="35" t="s">
        <v>776</v>
      </c>
      <c r="B542" s="35" t="s">
        <v>770</v>
      </c>
      <c r="C542" s="35" t="s">
        <v>226</v>
      </c>
      <c r="D542" s="35" t="s">
        <v>226</v>
      </c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>
      <c r="A543" s="35" t="s">
        <v>777</v>
      </c>
      <c r="B543" s="35" t="s">
        <v>770</v>
      </c>
      <c r="C543" s="35" t="s">
        <v>226</v>
      </c>
      <c r="D543" s="35" t="s">
        <v>226</v>
      </c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>
      <c r="A544" s="35" t="s">
        <v>778</v>
      </c>
      <c r="B544" s="35" t="s">
        <v>770</v>
      </c>
      <c r="C544" s="35" t="s">
        <v>226</v>
      </c>
      <c r="D544" s="35" t="s">
        <v>226</v>
      </c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>
      <c r="A545" s="35" t="s">
        <v>779</v>
      </c>
      <c r="B545" s="35" t="s">
        <v>780</v>
      </c>
      <c r="C545" s="35" t="s">
        <v>226</v>
      </c>
      <c r="D545" s="35" t="s">
        <v>226</v>
      </c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>
      <c r="A546" s="35" t="s">
        <v>125</v>
      </c>
      <c r="B546" s="35" t="s">
        <v>780</v>
      </c>
      <c r="C546" s="35" t="s">
        <v>226</v>
      </c>
      <c r="D546" s="35" t="s">
        <v>226</v>
      </c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>
      <c r="A547" s="35" t="s">
        <v>781</v>
      </c>
      <c r="B547" s="35" t="s">
        <v>781</v>
      </c>
      <c r="C547" s="35" t="s">
        <v>222</v>
      </c>
      <c r="D547" s="35" t="s">
        <v>222</v>
      </c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>
      <c r="A548" s="35" t="s">
        <v>782</v>
      </c>
      <c r="B548" s="35" t="s">
        <v>782</v>
      </c>
      <c r="C548" s="35" t="s">
        <v>222</v>
      </c>
      <c r="D548" s="35" t="s">
        <v>222</v>
      </c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>
      <c r="A549" s="35" t="s">
        <v>783</v>
      </c>
      <c r="B549" s="35" t="s">
        <v>783</v>
      </c>
      <c r="C549" s="35" t="s">
        <v>222</v>
      </c>
      <c r="D549" s="35" t="s">
        <v>222</v>
      </c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>
      <c r="A550" s="35" t="s">
        <v>126</v>
      </c>
      <c r="B550" s="35" t="s">
        <v>784</v>
      </c>
      <c r="C550" s="35" t="s">
        <v>226</v>
      </c>
      <c r="D550" s="35" t="s">
        <v>226</v>
      </c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>
      <c r="A551" s="35" t="s">
        <v>784</v>
      </c>
      <c r="B551" s="35" t="s">
        <v>784</v>
      </c>
      <c r="C551" s="35" t="s">
        <v>226</v>
      </c>
      <c r="D551" s="35" t="s">
        <v>226</v>
      </c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>
      <c r="A552" s="35" t="s">
        <v>785</v>
      </c>
      <c r="B552" s="35" t="s">
        <v>784</v>
      </c>
      <c r="C552" s="35" t="s">
        <v>226</v>
      </c>
      <c r="D552" s="35" t="s">
        <v>226</v>
      </c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>
      <c r="A553" s="35" t="s">
        <v>786</v>
      </c>
      <c r="B553" s="35" t="s">
        <v>786</v>
      </c>
      <c r="C553" s="35" t="s">
        <v>222</v>
      </c>
      <c r="D553" s="35" t="s">
        <v>222</v>
      </c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>
      <c r="A554" s="35" t="s">
        <v>787</v>
      </c>
      <c r="B554" s="35" t="s">
        <v>788</v>
      </c>
      <c r="C554" s="35" t="s">
        <v>222</v>
      </c>
      <c r="D554" s="35" t="s">
        <v>222</v>
      </c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>
      <c r="A555" s="35" t="s">
        <v>789</v>
      </c>
      <c r="B555" s="35" t="s">
        <v>788</v>
      </c>
      <c r="C555" s="35" t="s">
        <v>222</v>
      </c>
      <c r="D555" s="35" t="s">
        <v>222</v>
      </c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>
      <c r="A556" s="35" t="s">
        <v>788</v>
      </c>
      <c r="B556" s="35" t="s">
        <v>788</v>
      </c>
      <c r="C556" s="35" t="s">
        <v>222</v>
      </c>
      <c r="D556" s="35" t="s">
        <v>222</v>
      </c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>
      <c r="A557" s="35" t="s">
        <v>790</v>
      </c>
      <c r="B557" s="35" t="s">
        <v>790</v>
      </c>
      <c r="C557" s="35" t="s">
        <v>222</v>
      </c>
      <c r="D557" s="35" t="s">
        <v>222</v>
      </c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>
      <c r="A558" s="35" t="s">
        <v>791</v>
      </c>
      <c r="B558" s="35" t="s">
        <v>792</v>
      </c>
      <c r="C558" s="35" t="s">
        <v>226</v>
      </c>
      <c r="D558" s="35" t="s">
        <v>226</v>
      </c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>
      <c r="A559" s="35" t="s">
        <v>793</v>
      </c>
      <c r="B559" s="35" t="s">
        <v>794</v>
      </c>
      <c r="C559" s="35" t="s">
        <v>226</v>
      </c>
      <c r="D559" s="35" t="s">
        <v>226</v>
      </c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>
      <c r="A560" s="35" t="s">
        <v>795</v>
      </c>
      <c r="B560" s="35" t="s">
        <v>796</v>
      </c>
      <c r="C560" s="35" t="s">
        <v>226</v>
      </c>
      <c r="D560" s="35" t="s">
        <v>226</v>
      </c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>
      <c r="A561" s="35" t="s">
        <v>797</v>
      </c>
      <c r="B561" s="35" t="s">
        <v>797</v>
      </c>
      <c r="C561" s="35" t="s">
        <v>219</v>
      </c>
      <c r="D561" s="35" t="s">
        <v>219</v>
      </c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>
      <c r="A562" s="35" t="s">
        <v>797</v>
      </c>
      <c r="B562" s="35" t="s">
        <v>797</v>
      </c>
      <c r="C562" s="35" t="s">
        <v>219</v>
      </c>
      <c r="D562" s="35" t="s">
        <v>219</v>
      </c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>
      <c r="A563" s="35" t="s">
        <v>798</v>
      </c>
      <c r="B563" s="35" t="s">
        <v>799</v>
      </c>
      <c r="C563" s="35" t="s">
        <v>226</v>
      </c>
      <c r="D563" s="35" t="s">
        <v>226</v>
      </c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>
      <c r="A564" s="35" t="s">
        <v>800</v>
      </c>
      <c r="B564" s="35" t="s">
        <v>127</v>
      </c>
      <c r="C564" s="35" t="s">
        <v>273</v>
      </c>
      <c r="D564" s="35" t="s">
        <v>273</v>
      </c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>
      <c r="A565" s="35" t="s">
        <v>801</v>
      </c>
      <c r="B565" s="35" t="s">
        <v>127</v>
      </c>
      <c r="C565" s="35" t="s">
        <v>273</v>
      </c>
      <c r="D565" s="35" t="s">
        <v>273</v>
      </c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>
      <c r="A566" s="35" t="s">
        <v>802</v>
      </c>
      <c r="B566" s="35" t="s">
        <v>127</v>
      </c>
      <c r="C566" s="35" t="s">
        <v>273</v>
      </c>
      <c r="D566" s="35" t="s">
        <v>273</v>
      </c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>
      <c r="A567" s="35" t="s">
        <v>127</v>
      </c>
      <c r="B567" s="35" t="s">
        <v>127</v>
      </c>
      <c r="C567" s="35" t="s">
        <v>273</v>
      </c>
      <c r="D567" s="35" t="s">
        <v>273</v>
      </c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>
      <c r="A568" s="35" t="s">
        <v>803</v>
      </c>
      <c r="B568" s="35" t="s">
        <v>803</v>
      </c>
      <c r="C568" s="35" t="s">
        <v>222</v>
      </c>
      <c r="D568" s="35" t="s">
        <v>222</v>
      </c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>
      <c r="A569" s="35" t="s">
        <v>128</v>
      </c>
      <c r="B569" s="35" t="s">
        <v>128</v>
      </c>
      <c r="C569" s="35" t="s">
        <v>219</v>
      </c>
      <c r="D569" s="35" t="s">
        <v>219</v>
      </c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>
      <c r="A570" s="35" t="s">
        <v>804</v>
      </c>
      <c r="B570" s="35" t="s">
        <v>805</v>
      </c>
      <c r="C570" s="35" t="s">
        <v>219</v>
      </c>
      <c r="D570" s="35" t="s">
        <v>219</v>
      </c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>
      <c r="A571" s="35" t="s">
        <v>805</v>
      </c>
      <c r="B571" s="35" t="s">
        <v>805</v>
      </c>
      <c r="C571" s="35" t="s">
        <v>219</v>
      </c>
      <c r="D571" s="35" t="s">
        <v>219</v>
      </c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>
      <c r="A572" s="35" t="s">
        <v>806</v>
      </c>
      <c r="B572" s="35" t="s">
        <v>143</v>
      </c>
      <c r="C572" s="35" t="s">
        <v>273</v>
      </c>
      <c r="D572" s="35" t="s">
        <v>273</v>
      </c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>
      <c r="A573" s="35" t="s">
        <v>807</v>
      </c>
      <c r="B573" s="35" t="s">
        <v>143</v>
      </c>
      <c r="C573" s="35" t="s">
        <v>273</v>
      </c>
      <c r="D573" s="35" t="s">
        <v>273</v>
      </c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>
      <c r="A574" s="35" t="s">
        <v>808</v>
      </c>
      <c r="B574" s="35" t="s">
        <v>808</v>
      </c>
      <c r="C574" s="35" t="s">
        <v>222</v>
      </c>
      <c r="D574" s="35" t="s">
        <v>222</v>
      </c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>
      <c r="A575" s="35" t="s">
        <v>809</v>
      </c>
      <c r="B575" s="35" t="s">
        <v>129</v>
      </c>
      <c r="C575" s="35" t="s">
        <v>222</v>
      </c>
      <c r="D575" s="35" t="s">
        <v>222</v>
      </c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>
      <c r="A576" s="35" t="s">
        <v>129</v>
      </c>
      <c r="B576" s="35" t="s">
        <v>129</v>
      </c>
      <c r="C576" s="35" t="s">
        <v>222</v>
      </c>
      <c r="D576" s="35" t="s">
        <v>222</v>
      </c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>
      <c r="A577" s="35" t="s">
        <v>810</v>
      </c>
      <c r="B577" s="35" t="s">
        <v>129</v>
      </c>
      <c r="C577" s="35" t="s">
        <v>222</v>
      </c>
      <c r="D577" s="35" t="s">
        <v>222</v>
      </c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>
      <c r="A578" s="35" t="s">
        <v>811</v>
      </c>
      <c r="B578" s="35" t="s">
        <v>129</v>
      </c>
      <c r="C578" s="35" t="s">
        <v>222</v>
      </c>
      <c r="D578" s="35" t="s">
        <v>222</v>
      </c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>
      <c r="A579" s="35" t="s">
        <v>130</v>
      </c>
      <c r="B579" s="35" t="s">
        <v>130</v>
      </c>
      <c r="C579" s="35" t="s">
        <v>226</v>
      </c>
      <c r="D579" s="35" t="s">
        <v>226</v>
      </c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>
      <c r="A580" s="35" t="s">
        <v>812</v>
      </c>
      <c r="B580" s="35" t="s">
        <v>812</v>
      </c>
      <c r="C580" s="35" t="s">
        <v>222</v>
      </c>
      <c r="D580" s="35" t="s">
        <v>222</v>
      </c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>
      <c r="A581" s="35" t="s">
        <v>813</v>
      </c>
      <c r="B581" s="35" t="s">
        <v>813</v>
      </c>
      <c r="C581" s="35" t="s">
        <v>226</v>
      </c>
      <c r="D581" s="35" t="s">
        <v>226</v>
      </c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>
      <c r="A582" s="35" t="s">
        <v>814</v>
      </c>
      <c r="B582" s="35" t="s">
        <v>813</v>
      </c>
      <c r="C582" s="35" t="s">
        <v>226</v>
      </c>
      <c r="D582" s="35" t="s">
        <v>226</v>
      </c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>
      <c r="A583" s="35" t="s">
        <v>815</v>
      </c>
      <c r="B583" s="35" t="s">
        <v>816</v>
      </c>
      <c r="C583" s="35" t="s">
        <v>226</v>
      </c>
      <c r="D583" s="35" t="s">
        <v>226</v>
      </c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>
      <c r="A584" s="35" t="s">
        <v>817</v>
      </c>
      <c r="B584" s="35" t="s">
        <v>817</v>
      </c>
      <c r="C584" s="35" t="s">
        <v>222</v>
      </c>
      <c r="D584" s="35" t="s">
        <v>222</v>
      </c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>
      <c r="A585" s="35" t="s">
        <v>131</v>
      </c>
      <c r="B585" s="35" t="s">
        <v>131</v>
      </c>
      <c r="C585" s="35" t="s">
        <v>219</v>
      </c>
      <c r="D585" s="35" t="s">
        <v>219</v>
      </c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>
      <c r="A586" s="36" t="s">
        <v>818</v>
      </c>
      <c r="B586" s="35" t="s">
        <v>131</v>
      </c>
      <c r="C586" s="36" t="s">
        <v>219</v>
      </c>
      <c r="D586" s="36" t="s">
        <v>219</v>
      </c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>
      <c r="A587" s="35" t="s">
        <v>819</v>
      </c>
      <c r="B587" s="35" t="s">
        <v>131</v>
      </c>
      <c r="C587" s="35" t="s">
        <v>219</v>
      </c>
      <c r="D587" s="35" t="s">
        <v>219</v>
      </c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>
      <c r="A588" s="36" t="s">
        <v>820</v>
      </c>
      <c r="B588" s="35" t="s">
        <v>131</v>
      </c>
      <c r="C588" s="35" t="s">
        <v>219</v>
      </c>
      <c r="D588" s="35" t="s">
        <v>219</v>
      </c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>
      <c r="A589" s="35" t="s">
        <v>821</v>
      </c>
      <c r="B589" s="35" t="s">
        <v>131</v>
      </c>
      <c r="C589" s="35" t="s">
        <v>219</v>
      </c>
      <c r="D589" s="35" t="s">
        <v>219</v>
      </c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>
      <c r="A590" s="35" t="s">
        <v>821</v>
      </c>
      <c r="B590" s="35" t="s">
        <v>131</v>
      </c>
      <c r="C590" s="35" t="s">
        <v>219</v>
      </c>
      <c r="D590" s="35" t="s">
        <v>219</v>
      </c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>
      <c r="A591" s="36" t="s">
        <v>822</v>
      </c>
      <c r="B591" s="35" t="s">
        <v>131</v>
      </c>
      <c r="C591" s="35" t="s">
        <v>219</v>
      </c>
      <c r="D591" s="35" t="s">
        <v>219</v>
      </c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>
      <c r="A592" s="35" t="s">
        <v>823</v>
      </c>
      <c r="B592" s="35" t="s">
        <v>131</v>
      </c>
      <c r="C592" s="35" t="s">
        <v>219</v>
      </c>
      <c r="D592" s="35" t="s">
        <v>219</v>
      </c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>
      <c r="A593" s="35" t="s">
        <v>824</v>
      </c>
      <c r="B593" s="35" t="s">
        <v>131</v>
      </c>
      <c r="C593" s="35" t="s">
        <v>219</v>
      </c>
      <c r="D593" s="35" t="s">
        <v>219</v>
      </c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>
      <c r="A594" s="35" t="s">
        <v>825</v>
      </c>
      <c r="B594" s="35" t="s">
        <v>131</v>
      </c>
      <c r="C594" s="35" t="s">
        <v>219</v>
      </c>
      <c r="D594" s="35" t="s">
        <v>219</v>
      </c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>
      <c r="A595" s="35" t="s">
        <v>826</v>
      </c>
      <c r="B595" s="35" t="s">
        <v>131</v>
      </c>
      <c r="C595" s="35" t="s">
        <v>219</v>
      </c>
      <c r="D595" s="35" t="s">
        <v>219</v>
      </c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>
      <c r="A596" s="35" t="s">
        <v>827</v>
      </c>
      <c r="B596" s="35" t="s">
        <v>131</v>
      </c>
      <c r="C596" s="35" t="s">
        <v>219</v>
      </c>
      <c r="D596" s="35" t="s">
        <v>219</v>
      </c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>
      <c r="A597" s="35" t="s">
        <v>828</v>
      </c>
      <c r="B597" s="35" t="s">
        <v>829</v>
      </c>
      <c r="C597" s="35" t="s">
        <v>226</v>
      </c>
      <c r="D597" s="35" t="s">
        <v>226</v>
      </c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>
      <c r="A598" s="35" t="s">
        <v>830</v>
      </c>
      <c r="B598" s="35" t="s">
        <v>831</v>
      </c>
      <c r="C598" s="35" t="s">
        <v>226</v>
      </c>
      <c r="D598" s="35" t="s">
        <v>226</v>
      </c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>
      <c r="A599" s="35" t="s">
        <v>832</v>
      </c>
      <c r="B599" s="35" t="s">
        <v>832</v>
      </c>
      <c r="C599" s="35" t="s">
        <v>226</v>
      </c>
      <c r="D599" s="35" t="s">
        <v>226</v>
      </c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>
      <c r="A600" s="35" t="s">
        <v>833</v>
      </c>
      <c r="B600" s="35" t="s">
        <v>832</v>
      </c>
      <c r="C600" s="35" t="s">
        <v>226</v>
      </c>
      <c r="D600" s="35" t="s">
        <v>226</v>
      </c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>
      <c r="A601" s="35" t="s">
        <v>834</v>
      </c>
      <c r="B601" s="35" t="s">
        <v>834</v>
      </c>
      <c r="C601" s="35" t="s">
        <v>226</v>
      </c>
      <c r="D601" s="35" t="s">
        <v>226</v>
      </c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>
      <c r="A602" s="40" t="s">
        <v>835</v>
      </c>
      <c r="B602" s="35" t="s">
        <v>132</v>
      </c>
      <c r="C602" s="35" t="s">
        <v>273</v>
      </c>
      <c r="D602" s="35" t="s">
        <v>273</v>
      </c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>
      <c r="A603" s="35" t="s">
        <v>132</v>
      </c>
      <c r="B603" s="35" t="s">
        <v>132</v>
      </c>
      <c r="C603" s="35" t="s">
        <v>273</v>
      </c>
      <c r="D603" s="35" t="s">
        <v>273</v>
      </c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>
      <c r="A604" s="35" t="s">
        <v>836</v>
      </c>
      <c r="B604" s="35" t="s">
        <v>837</v>
      </c>
      <c r="C604" s="35" t="s">
        <v>226</v>
      </c>
      <c r="D604" s="35" t="s">
        <v>226</v>
      </c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>
      <c r="A605" s="35" t="s">
        <v>838</v>
      </c>
      <c r="B605" s="36" t="s">
        <v>837</v>
      </c>
      <c r="C605" s="35" t="s">
        <v>226</v>
      </c>
      <c r="D605" s="35" t="s">
        <v>226</v>
      </c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>
      <c r="A606" s="35" t="s">
        <v>839</v>
      </c>
      <c r="B606" s="35" t="s">
        <v>839</v>
      </c>
      <c r="C606" s="35" t="s">
        <v>222</v>
      </c>
      <c r="D606" s="35" t="s">
        <v>222</v>
      </c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>
      <c r="A607" s="35" t="s">
        <v>840</v>
      </c>
      <c r="B607" s="36" t="s">
        <v>841</v>
      </c>
      <c r="C607" s="35" t="s">
        <v>222</v>
      </c>
      <c r="D607" s="35" t="s">
        <v>222</v>
      </c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>
      <c r="A608" s="35" t="s">
        <v>842</v>
      </c>
      <c r="B608" s="35" t="s">
        <v>842</v>
      </c>
      <c r="C608" s="35" t="s">
        <v>226</v>
      </c>
      <c r="D608" s="35" t="s">
        <v>226</v>
      </c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>
      <c r="A609" s="35" t="s">
        <v>843</v>
      </c>
      <c r="B609" s="35" t="s">
        <v>842</v>
      </c>
      <c r="C609" s="35" t="s">
        <v>226</v>
      </c>
      <c r="D609" s="35" t="s">
        <v>226</v>
      </c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>
      <c r="A610" s="35" t="s">
        <v>133</v>
      </c>
      <c r="B610" s="35" t="s">
        <v>133</v>
      </c>
      <c r="C610" s="35" t="s">
        <v>222</v>
      </c>
      <c r="D610" s="35" t="s">
        <v>222</v>
      </c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>
      <c r="A611" s="35" t="s">
        <v>844</v>
      </c>
      <c r="B611" s="35" t="s">
        <v>844</v>
      </c>
      <c r="C611" s="35" t="s">
        <v>226</v>
      </c>
      <c r="D611" s="35" t="s">
        <v>226</v>
      </c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>
      <c r="A612" s="35" t="s">
        <v>845</v>
      </c>
      <c r="B612" s="35" t="s">
        <v>844</v>
      </c>
      <c r="C612" s="35" t="s">
        <v>226</v>
      </c>
      <c r="D612" s="35" t="s">
        <v>226</v>
      </c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>
      <c r="A613" s="35" t="s">
        <v>846</v>
      </c>
      <c r="B613" s="35" t="s">
        <v>844</v>
      </c>
      <c r="C613" s="35" t="s">
        <v>226</v>
      </c>
      <c r="D613" s="35" t="s">
        <v>226</v>
      </c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>
      <c r="A614" s="35" t="s">
        <v>847</v>
      </c>
      <c r="B614" s="35" t="s">
        <v>844</v>
      </c>
      <c r="C614" s="35" t="s">
        <v>226</v>
      </c>
      <c r="D614" s="35" t="s">
        <v>226</v>
      </c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>
      <c r="A615" s="35" t="s">
        <v>848</v>
      </c>
      <c r="B615" s="35" t="s">
        <v>848</v>
      </c>
      <c r="C615" s="35" t="s">
        <v>222</v>
      </c>
      <c r="D615" s="35" t="s">
        <v>222</v>
      </c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>
      <c r="A616" s="35" t="s">
        <v>849</v>
      </c>
      <c r="B616" s="35" t="s">
        <v>850</v>
      </c>
      <c r="C616" s="35" t="s">
        <v>226</v>
      </c>
      <c r="D616" s="35" t="s">
        <v>226</v>
      </c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>
      <c r="A617" s="35" t="s">
        <v>851</v>
      </c>
      <c r="B617" s="35" t="s">
        <v>851</v>
      </c>
      <c r="C617" s="35" t="s">
        <v>222</v>
      </c>
      <c r="D617" s="35" t="s">
        <v>222</v>
      </c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>
      <c r="A618" s="35" t="s">
        <v>852</v>
      </c>
      <c r="B618" s="35" t="s">
        <v>852</v>
      </c>
      <c r="C618" s="35" t="s">
        <v>222</v>
      </c>
      <c r="D618" s="35" t="s">
        <v>222</v>
      </c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>
      <c r="A619" s="35" t="s">
        <v>853</v>
      </c>
      <c r="B619" s="35" t="s">
        <v>853</v>
      </c>
      <c r="C619" s="35" t="s">
        <v>222</v>
      </c>
      <c r="D619" s="35" t="s">
        <v>222</v>
      </c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>
      <c r="A620" s="36" t="s">
        <v>854</v>
      </c>
      <c r="B620" s="36" t="s">
        <v>854</v>
      </c>
      <c r="C620" s="35" t="s">
        <v>219</v>
      </c>
      <c r="D620" s="35" t="s">
        <v>219</v>
      </c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>
      <c r="A621" s="35" t="s">
        <v>855</v>
      </c>
      <c r="B621" s="35" t="s">
        <v>856</v>
      </c>
      <c r="C621" s="35" t="s">
        <v>226</v>
      </c>
      <c r="D621" s="35" t="s">
        <v>226</v>
      </c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>
      <c r="A622" s="35" t="s">
        <v>857</v>
      </c>
      <c r="B622" s="35" t="s">
        <v>850</v>
      </c>
      <c r="C622" s="35" t="s">
        <v>226</v>
      </c>
      <c r="D622" s="35" t="s">
        <v>226</v>
      </c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>
      <c r="A623" s="35" t="s">
        <v>858</v>
      </c>
      <c r="B623" s="35" t="s">
        <v>850</v>
      </c>
      <c r="C623" s="35" t="s">
        <v>226</v>
      </c>
      <c r="D623" s="35" t="s">
        <v>226</v>
      </c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>
      <c r="A624" s="35" t="s">
        <v>859</v>
      </c>
      <c r="B624" s="35" t="s">
        <v>859</v>
      </c>
      <c r="C624" s="35" t="s">
        <v>222</v>
      </c>
      <c r="D624" s="35" t="s">
        <v>222</v>
      </c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>
      <c r="A625" s="35" t="s">
        <v>860</v>
      </c>
      <c r="B625" s="35" t="s">
        <v>861</v>
      </c>
      <c r="C625" s="35" t="s">
        <v>226</v>
      </c>
      <c r="D625" s="35" t="s">
        <v>226</v>
      </c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>
      <c r="A626" s="35" t="s">
        <v>862</v>
      </c>
      <c r="B626" s="35" t="s">
        <v>861</v>
      </c>
      <c r="C626" s="35" t="s">
        <v>226</v>
      </c>
      <c r="D626" s="35" t="s">
        <v>226</v>
      </c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>
      <c r="A627" s="35" t="s">
        <v>863</v>
      </c>
      <c r="B627" s="35" t="s">
        <v>864</v>
      </c>
      <c r="C627" s="35" t="s">
        <v>226</v>
      </c>
      <c r="D627" s="35" t="s">
        <v>226</v>
      </c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>
      <c r="A628" s="35" t="s">
        <v>865</v>
      </c>
      <c r="B628" s="35" t="s">
        <v>866</v>
      </c>
      <c r="C628" s="35" t="s">
        <v>226</v>
      </c>
      <c r="D628" s="35" t="s">
        <v>226</v>
      </c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>
      <c r="A629" s="35" t="s">
        <v>867</v>
      </c>
      <c r="B629" s="35" t="s">
        <v>868</v>
      </c>
      <c r="C629" s="35" t="s">
        <v>226</v>
      </c>
      <c r="D629" s="35" t="s">
        <v>226</v>
      </c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>
      <c r="A630" s="35" t="s">
        <v>869</v>
      </c>
      <c r="B630" s="35" t="s">
        <v>869</v>
      </c>
      <c r="C630" s="35" t="s">
        <v>222</v>
      </c>
      <c r="D630" s="35" t="s">
        <v>222</v>
      </c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>
      <c r="A631" s="35" t="s">
        <v>870</v>
      </c>
      <c r="B631" s="35" t="s">
        <v>871</v>
      </c>
      <c r="C631" s="35" t="s">
        <v>226</v>
      </c>
      <c r="D631" s="35" t="s">
        <v>226</v>
      </c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>
      <c r="A632" s="35" t="s">
        <v>871</v>
      </c>
      <c r="B632" s="35" t="s">
        <v>871</v>
      </c>
      <c r="C632" s="35" t="s">
        <v>226</v>
      </c>
      <c r="D632" s="35" t="s">
        <v>226</v>
      </c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>
      <c r="A633" s="35" t="s">
        <v>872</v>
      </c>
      <c r="B633" s="35" t="s">
        <v>871</v>
      </c>
      <c r="C633" s="35" t="s">
        <v>226</v>
      </c>
      <c r="D633" s="35" t="s">
        <v>226</v>
      </c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>
      <c r="A634" s="35" t="s">
        <v>873</v>
      </c>
      <c r="B634" s="35" t="s">
        <v>871</v>
      </c>
      <c r="C634" s="35" t="s">
        <v>226</v>
      </c>
      <c r="D634" s="35" t="s">
        <v>226</v>
      </c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>
      <c r="A635" s="35" t="s">
        <v>874</v>
      </c>
      <c r="B635" s="35" t="s">
        <v>875</v>
      </c>
      <c r="C635" s="35" t="s">
        <v>226</v>
      </c>
      <c r="D635" s="35" t="s">
        <v>226</v>
      </c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>
      <c r="A636" s="35" t="s">
        <v>876</v>
      </c>
      <c r="B636" s="35" t="s">
        <v>875</v>
      </c>
      <c r="C636" s="35" t="s">
        <v>226</v>
      </c>
      <c r="D636" s="35" t="s">
        <v>226</v>
      </c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>
      <c r="A637" s="35" t="s">
        <v>877</v>
      </c>
      <c r="B637" s="35" t="s">
        <v>877</v>
      </c>
      <c r="C637" s="35" t="s">
        <v>226</v>
      </c>
      <c r="D637" s="35" t="s">
        <v>226</v>
      </c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>
      <c r="A638" s="35" t="s">
        <v>878</v>
      </c>
      <c r="B638" s="35" t="s">
        <v>878</v>
      </c>
      <c r="C638" s="35" t="s">
        <v>226</v>
      </c>
      <c r="D638" s="35" t="s">
        <v>226</v>
      </c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>
      <c r="A639" s="35" t="s">
        <v>879</v>
      </c>
      <c r="B639" s="35" t="s">
        <v>879</v>
      </c>
      <c r="C639" s="35" t="s">
        <v>222</v>
      </c>
      <c r="D639" s="35" t="s">
        <v>222</v>
      </c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>
      <c r="A640" s="36" t="s">
        <v>880</v>
      </c>
      <c r="B640" s="36" t="s">
        <v>880</v>
      </c>
      <c r="C640" s="35" t="s">
        <v>226</v>
      </c>
      <c r="D640" s="35" t="s">
        <v>226</v>
      </c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>
      <c r="A641" s="35" t="s">
        <v>881</v>
      </c>
      <c r="B641" s="35" t="s">
        <v>881</v>
      </c>
      <c r="C641" s="35" t="s">
        <v>222</v>
      </c>
      <c r="D641" s="35" t="s">
        <v>222</v>
      </c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>
      <c r="A642" s="35" t="s">
        <v>882</v>
      </c>
      <c r="B642" s="35" t="s">
        <v>883</v>
      </c>
      <c r="C642" s="35" t="s">
        <v>226</v>
      </c>
      <c r="D642" s="35" t="s">
        <v>226</v>
      </c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>
      <c r="A643" s="35" t="s">
        <v>884</v>
      </c>
      <c r="B643" s="35" t="s">
        <v>883</v>
      </c>
      <c r="C643" s="35" t="s">
        <v>226</v>
      </c>
      <c r="D643" s="35" t="s">
        <v>226</v>
      </c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>
      <c r="A644" s="35" t="s">
        <v>885</v>
      </c>
      <c r="B644" s="35" t="s">
        <v>883</v>
      </c>
      <c r="C644" s="35" t="s">
        <v>226</v>
      </c>
      <c r="D644" s="35" t="s">
        <v>226</v>
      </c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>
      <c r="A645" s="35" t="s">
        <v>886</v>
      </c>
      <c r="B645" s="35" t="s">
        <v>887</v>
      </c>
      <c r="C645" s="35" t="s">
        <v>226</v>
      </c>
      <c r="D645" s="35" t="s">
        <v>226</v>
      </c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>
      <c r="A646" s="35" t="s">
        <v>888</v>
      </c>
      <c r="B646" s="35" t="s">
        <v>888</v>
      </c>
      <c r="C646" s="35" t="s">
        <v>273</v>
      </c>
      <c r="D646" s="35" t="s">
        <v>273</v>
      </c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>
      <c r="A647" s="35" t="s">
        <v>888</v>
      </c>
      <c r="B647" s="35" t="s">
        <v>888</v>
      </c>
      <c r="C647" s="35" t="s">
        <v>273</v>
      </c>
      <c r="D647" s="35" t="s">
        <v>273</v>
      </c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>
      <c r="A648" s="35" t="s">
        <v>889</v>
      </c>
      <c r="B648" s="35" t="s">
        <v>889</v>
      </c>
      <c r="C648" s="35" t="s">
        <v>222</v>
      </c>
      <c r="D648" s="35" t="s">
        <v>222</v>
      </c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>
      <c r="A649" s="35" t="s">
        <v>890</v>
      </c>
      <c r="B649" s="35" t="s">
        <v>891</v>
      </c>
      <c r="C649" s="35" t="s">
        <v>226</v>
      </c>
      <c r="D649" s="35" t="s">
        <v>226</v>
      </c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>
      <c r="A650" s="35" t="s">
        <v>891</v>
      </c>
      <c r="B650" s="35" t="s">
        <v>891</v>
      </c>
      <c r="C650" s="35" t="s">
        <v>226</v>
      </c>
      <c r="D650" s="35" t="s">
        <v>226</v>
      </c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>
      <c r="A651" s="35" t="s">
        <v>892</v>
      </c>
      <c r="B651" s="35" t="s">
        <v>893</v>
      </c>
      <c r="C651" s="35" t="s">
        <v>226</v>
      </c>
      <c r="D651" s="35" t="s">
        <v>226</v>
      </c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>
      <c r="A652" s="35" t="s">
        <v>894</v>
      </c>
      <c r="B652" s="35" t="s">
        <v>893</v>
      </c>
      <c r="C652" s="35" t="s">
        <v>226</v>
      </c>
      <c r="D652" s="35" t="s">
        <v>226</v>
      </c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>
      <c r="A653" s="35" t="s">
        <v>895</v>
      </c>
      <c r="B653" s="35" t="s">
        <v>893</v>
      </c>
      <c r="C653" s="35" t="s">
        <v>226</v>
      </c>
      <c r="D653" s="35" t="s">
        <v>226</v>
      </c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>
      <c r="A654" s="35" t="s">
        <v>896</v>
      </c>
      <c r="B654" s="35" t="s">
        <v>896</v>
      </c>
      <c r="C654" s="35" t="s">
        <v>226</v>
      </c>
      <c r="D654" s="35" t="s">
        <v>226</v>
      </c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>
      <c r="A655" s="35" t="s">
        <v>134</v>
      </c>
      <c r="B655" s="35" t="s">
        <v>134</v>
      </c>
      <c r="C655" s="35" t="s">
        <v>219</v>
      </c>
      <c r="D655" s="35" t="s">
        <v>219</v>
      </c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>
      <c r="A656" s="35" t="s">
        <v>897</v>
      </c>
      <c r="B656" s="35" t="s">
        <v>134</v>
      </c>
      <c r="C656" s="35" t="s">
        <v>219</v>
      </c>
      <c r="D656" s="35" t="s">
        <v>219</v>
      </c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>
      <c r="A657" s="35" t="s">
        <v>898</v>
      </c>
      <c r="B657" s="35" t="s">
        <v>134</v>
      </c>
      <c r="C657" s="35" t="s">
        <v>219</v>
      </c>
      <c r="D657" s="35" t="s">
        <v>219</v>
      </c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>
      <c r="A658" s="35" t="s">
        <v>899</v>
      </c>
      <c r="B658" s="35" t="s">
        <v>134</v>
      </c>
      <c r="C658" s="35" t="s">
        <v>219</v>
      </c>
      <c r="D658" s="35" t="s">
        <v>219</v>
      </c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>
      <c r="A659" s="6" t="s">
        <v>900</v>
      </c>
      <c r="B659" s="6" t="s">
        <v>900</v>
      </c>
      <c r="C659" s="35" t="s">
        <v>226</v>
      </c>
      <c r="D659" s="35" t="s">
        <v>226</v>
      </c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>
      <c r="A660" s="35" t="s">
        <v>135</v>
      </c>
      <c r="B660" s="35" t="s">
        <v>136</v>
      </c>
      <c r="C660" s="35" t="s">
        <v>226</v>
      </c>
      <c r="D660" s="35" t="s">
        <v>226</v>
      </c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>
      <c r="A661" s="35" t="s">
        <v>901</v>
      </c>
      <c r="B661" s="35" t="s">
        <v>136</v>
      </c>
      <c r="C661" s="35" t="s">
        <v>226</v>
      </c>
      <c r="D661" s="35" t="s">
        <v>226</v>
      </c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>
      <c r="A662" s="35" t="s">
        <v>136</v>
      </c>
      <c r="B662" s="35" t="s">
        <v>136</v>
      </c>
      <c r="C662" s="35" t="s">
        <v>226</v>
      </c>
      <c r="D662" s="35" t="s">
        <v>226</v>
      </c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>
      <c r="A663" s="35" t="s">
        <v>902</v>
      </c>
      <c r="B663" s="35" t="s">
        <v>903</v>
      </c>
      <c r="C663" s="35" t="s">
        <v>226</v>
      </c>
      <c r="D663" s="35" t="s">
        <v>226</v>
      </c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>
      <c r="A664" s="35" t="s">
        <v>904</v>
      </c>
      <c r="B664" s="35" t="s">
        <v>905</v>
      </c>
      <c r="C664" s="35" t="s">
        <v>226</v>
      </c>
      <c r="D664" s="35" t="s">
        <v>226</v>
      </c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>
      <c r="A665" s="35" t="s">
        <v>906</v>
      </c>
      <c r="B665" s="37" t="s">
        <v>907</v>
      </c>
      <c r="C665" s="35" t="s">
        <v>226</v>
      </c>
      <c r="D665" s="35" t="s">
        <v>226</v>
      </c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>
      <c r="A666" s="35" t="s">
        <v>908</v>
      </c>
      <c r="B666" s="37" t="s">
        <v>907</v>
      </c>
      <c r="C666" s="35" t="s">
        <v>226</v>
      </c>
      <c r="D666" s="35" t="s">
        <v>226</v>
      </c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>
      <c r="A667" s="35" t="s">
        <v>909</v>
      </c>
      <c r="B667" s="37" t="s">
        <v>907</v>
      </c>
      <c r="C667" s="35" t="s">
        <v>226</v>
      </c>
      <c r="D667" s="35" t="s">
        <v>226</v>
      </c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>
      <c r="A668" s="41" t="s">
        <v>910</v>
      </c>
      <c r="B668" s="37" t="s">
        <v>907</v>
      </c>
      <c r="C668" s="35" t="s">
        <v>226</v>
      </c>
      <c r="D668" s="35" t="s">
        <v>226</v>
      </c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>
      <c r="A669" s="35" t="s">
        <v>911</v>
      </c>
      <c r="B669" s="37" t="s">
        <v>907</v>
      </c>
      <c r="C669" s="35" t="s">
        <v>226</v>
      </c>
      <c r="D669" s="35" t="s">
        <v>226</v>
      </c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>
      <c r="A670" s="35" t="s">
        <v>912</v>
      </c>
      <c r="B670" s="37" t="s">
        <v>907</v>
      </c>
      <c r="C670" s="35" t="s">
        <v>226</v>
      </c>
      <c r="D670" s="35" t="s">
        <v>226</v>
      </c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>
      <c r="A671" s="35" t="s">
        <v>137</v>
      </c>
      <c r="B671" s="37" t="s">
        <v>907</v>
      </c>
      <c r="C671" s="35" t="s">
        <v>226</v>
      </c>
      <c r="D671" s="35" t="s">
        <v>226</v>
      </c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>
      <c r="A672" s="35" t="s">
        <v>913</v>
      </c>
      <c r="B672" s="35" t="s">
        <v>913</v>
      </c>
      <c r="C672" s="35" t="s">
        <v>226</v>
      </c>
      <c r="D672" s="35" t="s">
        <v>226</v>
      </c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>
      <c r="A673" s="35" t="s">
        <v>138</v>
      </c>
      <c r="B673" s="35" t="s">
        <v>914</v>
      </c>
      <c r="C673" s="35" t="s">
        <v>226</v>
      </c>
      <c r="D673" s="35" t="s">
        <v>226</v>
      </c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>
      <c r="A674" s="35" t="s">
        <v>915</v>
      </c>
      <c r="B674" s="35" t="s">
        <v>916</v>
      </c>
      <c r="C674" s="35" t="s">
        <v>226</v>
      </c>
      <c r="D674" s="35" t="s">
        <v>226</v>
      </c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>
      <c r="A675" s="35" t="s">
        <v>917</v>
      </c>
      <c r="B675" s="35" t="s">
        <v>917</v>
      </c>
      <c r="C675" s="35" t="s">
        <v>226</v>
      </c>
      <c r="D675" s="35" t="s">
        <v>226</v>
      </c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>
      <c r="A676" s="35" t="s">
        <v>918</v>
      </c>
      <c r="B676" s="35" t="s">
        <v>918</v>
      </c>
      <c r="C676" s="35" t="s">
        <v>226</v>
      </c>
      <c r="D676" s="35" t="s">
        <v>226</v>
      </c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>
      <c r="A677" s="35" t="s">
        <v>919</v>
      </c>
      <c r="B677" s="35" t="s">
        <v>918</v>
      </c>
      <c r="C677" s="35" t="s">
        <v>226</v>
      </c>
      <c r="D677" s="35" t="s">
        <v>226</v>
      </c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>
      <c r="A678" s="35" t="s">
        <v>920</v>
      </c>
      <c r="B678" s="35" t="s">
        <v>918</v>
      </c>
      <c r="C678" s="35" t="s">
        <v>226</v>
      </c>
      <c r="D678" s="35" t="s">
        <v>226</v>
      </c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>
      <c r="A679" s="35" t="s">
        <v>921</v>
      </c>
      <c r="B679" s="35" t="s">
        <v>918</v>
      </c>
      <c r="C679" s="35" t="s">
        <v>226</v>
      </c>
      <c r="D679" s="35" t="s">
        <v>226</v>
      </c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>
      <c r="A680" s="35" t="s">
        <v>922</v>
      </c>
      <c r="B680" s="35" t="s">
        <v>918</v>
      </c>
      <c r="C680" s="35" t="s">
        <v>226</v>
      </c>
      <c r="D680" s="35" t="s">
        <v>226</v>
      </c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>
      <c r="A681" s="35" t="s">
        <v>923</v>
      </c>
      <c r="B681" s="35" t="s">
        <v>918</v>
      </c>
      <c r="C681" s="35" t="s">
        <v>226</v>
      </c>
      <c r="D681" s="35" t="s">
        <v>226</v>
      </c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>
      <c r="A682" s="35" t="s">
        <v>924</v>
      </c>
      <c r="B682" s="35" t="s">
        <v>918</v>
      </c>
      <c r="C682" s="35" t="s">
        <v>226</v>
      </c>
      <c r="D682" s="35" t="s">
        <v>226</v>
      </c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>
      <c r="A683" s="35" t="s">
        <v>925</v>
      </c>
      <c r="B683" s="35" t="s">
        <v>925</v>
      </c>
      <c r="C683" s="35" t="s">
        <v>273</v>
      </c>
      <c r="D683" s="35" t="s">
        <v>273</v>
      </c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>
      <c r="A684" s="35" t="s">
        <v>926</v>
      </c>
      <c r="B684" s="35" t="s">
        <v>925</v>
      </c>
      <c r="C684" s="35" t="s">
        <v>273</v>
      </c>
      <c r="D684" s="35" t="s">
        <v>273</v>
      </c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>
      <c r="A685" s="35" t="s">
        <v>927</v>
      </c>
      <c r="B685" s="35" t="s">
        <v>927</v>
      </c>
      <c r="C685" s="35" t="s">
        <v>222</v>
      </c>
      <c r="D685" s="35" t="s">
        <v>222</v>
      </c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>
      <c r="A686" s="6" t="s">
        <v>928</v>
      </c>
      <c r="B686" s="35" t="s">
        <v>927</v>
      </c>
      <c r="C686" s="35" t="s">
        <v>222</v>
      </c>
      <c r="D686" s="35" t="s">
        <v>222</v>
      </c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>
      <c r="A687" s="35" t="s">
        <v>929</v>
      </c>
      <c r="B687" s="35" t="s">
        <v>930</v>
      </c>
      <c r="C687" s="35" t="s">
        <v>226</v>
      </c>
      <c r="D687" s="35" t="s">
        <v>226</v>
      </c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>
      <c r="A688" s="35" t="s">
        <v>931</v>
      </c>
      <c r="B688" s="35" t="s">
        <v>930</v>
      </c>
      <c r="C688" s="35" t="s">
        <v>226</v>
      </c>
      <c r="D688" s="35" t="s">
        <v>226</v>
      </c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>
      <c r="A689" s="35" t="s">
        <v>930</v>
      </c>
      <c r="B689" s="35" t="s">
        <v>930</v>
      </c>
      <c r="C689" s="35" t="s">
        <v>226</v>
      </c>
      <c r="D689" s="35" t="s">
        <v>226</v>
      </c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>
      <c r="A690" s="35" t="s">
        <v>932</v>
      </c>
      <c r="B690" s="35" t="s">
        <v>930</v>
      </c>
      <c r="C690" s="35" t="s">
        <v>226</v>
      </c>
      <c r="D690" s="35" t="s">
        <v>226</v>
      </c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>
      <c r="A691" s="35" t="s">
        <v>933</v>
      </c>
      <c r="B691" s="35" t="s">
        <v>934</v>
      </c>
      <c r="C691" s="35" t="s">
        <v>222</v>
      </c>
      <c r="D691" s="35" t="s">
        <v>222</v>
      </c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>
      <c r="A692" s="35" t="s">
        <v>935</v>
      </c>
      <c r="B692" s="35" t="s">
        <v>936</v>
      </c>
      <c r="C692" s="35" t="s">
        <v>226</v>
      </c>
      <c r="D692" s="35" t="s">
        <v>226</v>
      </c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>
      <c r="A693" s="35" t="s">
        <v>937</v>
      </c>
      <c r="B693" s="35" t="s">
        <v>936</v>
      </c>
      <c r="C693" s="35" t="s">
        <v>226</v>
      </c>
      <c r="D693" s="35" t="s">
        <v>226</v>
      </c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>
      <c r="A694" s="35" t="s">
        <v>938</v>
      </c>
      <c r="B694" s="35" t="s">
        <v>936</v>
      </c>
      <c r="C694" s="35" t="s">
        <v>226</v>
      </c>
      <c r="D694" s="35" t="s">
        <v>226</v>
      </c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>
      <c r="A695" s="35" t="s">
        <v>939</v>
      </c>
      <c r="B695" s="35" t="s">
        <v>936</v>
      </c>
      <c r="C695" s="35" t="s">
        <v>226</v>
      </c>
      <c r="D695" s="35" t="s">
        <v>226</v>
      </c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>
      <c r="A696" s="35" t="s">
        <v>940</v>
      </c>
      <c r="B696" s="35" t="s">
        <v>936</v>
      </c>
      <c r="C696" s="35" t="s">
        <v>226</v>
      </c>
      <c r="D696" s="35" t="s">
        <v>226</v>
      </c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>
      <c r="A697" s="35" t="s">
        <v>941</v>
      </c>
      <c r="B697" s="35" t="s">
        <v>936</v>
      </c>
      <c r="C697" s="35" t="s">
        <v>226</v>
      </c>
      <c r="D697" s="35" t="s">
        <v>226</v>
      </c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>
      <c r="A698" s="35" t="s">
        <v>936</v>
      </c>
      <c r="B698" s="35" t="s">
        <v>936</v>
      </c>
      <c r="C698" s="35" t="s">
        <v>226</v>
      </c>
      <c r="D698" s="35" t="s">
        <v>226</v>
      </c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>
      <c r="A699" s="35" t="s">
        <v>942</v>
      </c>
      <c r="B699" s="35" t="s">
        <v>936</v>
      </c>
      <c r="C699" s="35" t="s">
        <v>226</v>
      </c>
      <c r="D699" s="35" t="s">
        <v>226</v>
      </c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>
      <c r="A700" s="35" t="s">
        <v>943</v>
      </c>
      <c r="B700" s="35" t="s">
        <v>944</v>
      </c>
      <c r="C700" s="35" t="s">
        <v>226</v>
      </c>
      <c r="D700" s="35" t="s">
        <v>226</v>
      </c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>
      <c r="A701" s="35" t="s">
        <v>139</v>
      </c>
      <c r="B701" s="35" t="s">
        <v>944</v>
      </c>
      <c r="C701" s="35" t="s">
        <v>226</v>
      </c>
      <c r="D701" s="35" t="s">
        <v>226</v>
      </c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>
      <c r="A702" s="35" t="s">
        <v>945</v>
      </c>
      <c r="B702" s="35" t="s">
        <v>946</v>
      </c>
      <c r="C702" s="35" t="s">
        <v>226</v>
      </c>
      <c r="D702" s="35" t="s">
        <v>226</v>
      </c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>
      <c r="A703" s="35" t="s">
        <v>947</v>
      </c>
      <c r="B703" s="35" t="s">
        <v>948</v>
      </c>
      <c r="C703" s="35" t="s">
        <v>226</v>
      </c>
      <c r="D703" s="35" t="s">
        <v>226</v>
      </c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>
      <c r="A704" s="35" t="s">
        <v>948</v>
      </c>
      <c r="B704" s="35" t="s">
        <v>948</v>
      </c>
      <c r="C704" s="35" t="s">
        <v>226</v>
      </c>
      <c r="D704" s="35" t="s">
        <v>226</v>
      </c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>
      <c r="A705" s="35" t="s">
        <v>949</v>
      </c>
      <c r="B705" s="35" t="s">
        <v>950</v>
      </c>
      <c r="C705" s="35" t="s">
        <v>222</v>
      </c>
      <c r="D705" s="35" t="s">
        <v>222</v>
      </c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>
      <c r="A706" s="35" t="s">
        <v>951</v>
      </c>
      <c r="B706" s="35" t="s">
        <v>951</v>
      </c>
      <c r="C706" s="35" t="s">
        <v>222</v>
      </c>
      <c r="D706" s="35" t="s">
        <v>222</v>
      </c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>
      <c r="A707" s="35" t="s">
        <v>140</v>
      </c>
      <c r="B707" s="35" t="s">
        <v>950</v>
      </c>
      <c r="C707" s="35" t="s">
        <v>222</v>
      </c>
      <c r="D707" s="35" t="s">
        <v>222</v>
      </c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>
      <c r="A708" s="35" t="s">
        <v>950</v>
      </c>
      <c r="B708" s="35" t="s">
        <v>950</v>
      </c>
      <c r="C708" s="35" t="s">
        <v>222</v>
      </c>
      <c r="D708" s="35" t="s">
        <v>222</v>
      </c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>
      <c r="A709" s="35" t="s">
        <v>952</v>
      </c>
      <c r="B709" s="35" t="s">
        <v>952</v>
      </c>
      <c r="C709" s="35" t="s">
        <v>226</v>
      </c>
      <c r="D709" s="35" t="s">
        <v>226</v>
      </c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>
      <c r="A710" s="35" t="s">
        <v>953</v>
      </c>
      <c r="B710" s="35" t="s">
        <v>953</v>
      </c>
      <c r="C710" s="35" t="s">
        <v>226</v>
      </c>
      <c r="D710" s="35" t="s">
        <v>226</v>
      </c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>
      <c r="A711" s="35" t="s">
        <v>954</v>
      </c>
      <c r="B711" s="35" t="s">
        <v>954</v>
      </c>
      <c r="C711" s="35" t="s">
        <v>226</v>
      </c>
      <c r="D711" s="35" t="s">
        <v>226</v>
      </c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>
      <c r="A712" s="35" t="s">
        <v>955</v>
      </c>
      <c r="B712" s="35" t="s">
        <v>954</v>
      </c>
      <c r="C712" s="35" t="s">
        <v>226</v>
      </c>
      <c r="D712" s="35" t="s">
        <v>226</v>
      </c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>
      <c r="A713" s="35" t="s">
        <v>956</v>
      </c>
      <c r="B713" s="35" t="s">
        <v>954</v>
      </c>
      <c r="C713" s="35" t="s">
        <v>226</v>
      </c>
      <c r="D713" s="35" t="s">
        <v>226</v>
      </c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>
      <c r="A714" s="35" t="s">
        <v>957</v>
      </c>
      <c r="B714" s="35" t="s">
        <v>954</v>
      </c>
      <c r="C714" s="35" t="s">
        <v>226</v>
      </c>
      <c r="D714" s="35" t="s">
        <v>226</v>
      </c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>
      <c r="A715" s="35" t="s">
        <v>141</v>
      </c>
      <c r="B715" s="35" t="s">
        <v>954</v>
      </c>
      <c r="C715" s="35" t="s">
        <v>226</v>
      </c>
      <c r="D715" s="35" t="s">
        <v>226</v>
      </c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>
      <c r="A716" s="35" t="s">
        <v>958</v>
      </c>
      <c r="B716" s="35" t="s">
        <v>954</v>
      </c>
      <c r="C716" s="35" t="s">
        <v>226</v>
      </c>
      <c r="D716" s="35" t="s">
        <v>226</v>
      </c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>
      <c r="A717" s="35" t="s">
        <v>959</v>
      </c>
      <c r="B717" s="35" t="s">
        <v>954</v>
      </c>
      <c r="C717" s="35" t="s">
        <v>226</v>
      </c>
      <c r="D717" s="35" t="s">
        <v>226</v>
      </c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>
      <c r="A718" s="35" t="s">
        <v>960</v>
      </c>
      <c r="B718" s="35" t="s">
        <v>954</v>
      </c>
      <c r="C718" s="35" t="s">
        <v>226</v>
      </c>
      <c r="D718" s="35" t="s">
        <v>226</v>
      </c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>
      <c r="A719" s="35" t="s">
        <v>961</v>
      </c>
      <c r="B719" s="35" t="s">
        <v>954</v>
      </c>
      <c r="C719" s="35" t="s">
        <v>226</v>
      </c>
      <c r="D719" s="35" t="s">
        <v>226</v>
      </c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>
      <c r="A720" s="35" t="s">
        <v>962</v>
      </c>
      <c r="B720" s="35" t="s">
        <v>954</v>
      </c>
      <c r="C720" s="35" t="s">
        <v>226</v>
      </c>
      <c r="D720" s="35" t="s">
        <v>226</v>
      </c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>
      <c r="A721" s="35" t="s">
        <v>963</v>
      </c>
      <c r="B721" s="35" t="s">
        <v>963</v>
      </c>
      <c r="C721" s="35" t="s">
        <v>226</v>
      </c>
      <c r="D721" s="35" t="s">
        <v>226</v>
      </c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>
      <c r="A722" s="35" t="s">
        <v>142</v>
      </c>
      <c r="B722" s="35" t="s">
        <v>964</v>
      </c>
      <c r="C722" s="35" t="s">
        <v>226</v>
      </c>
      <c r="D722" s="35" t="s">
        <v>226</v>
      </c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>
      <c r="A723" s="35" t="s">
        <v>965</v>
      </c>
      <c r="B723" s="35" t="s">
        <v>964</v>
      </c>
      <c r="C723" s="35" t="s">
        <v>226</v>
      </c>
      <c r="D723" s="35" t="s">
        <v>226</v>
      </c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>
      <c r="A724" s="35" t="s">
        <v>966</v>
      </c>
      <c r="B724" s="35" t="s">
        <v>966</v>
      </c>
      <c r="C724" s="35" t="s">
        <v>222</v>
      </c>
      <c r="D724" s="35" t="s">
        <v>222</v>
      </c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>
      <c r="A725" s="35" t="s">
        <v>967</v>
      </c>
      <c r="B725" s="35" t="s">
        <v>143</v>
      </c>
      <c r="C725" s="35" t="s">
        <v>273</v>
      </c>
      <c r="D725" s="35" t="s">
        <v>273</v>
      </c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>
      <c r="A726" s="35" t="s">
        <v>968</v>
      </c>
      <c r="B726" s="35" t="s">
        <v>143</v>
      </c>
      <c r="C726" s="35" t="s">
        <v>273</v>
      </c>
      <c r="D726" s="35" t="s">
        <v>273</v>
      </c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>
      <c r="A727" s="35" t="s">
        <v>969</v>
      </c>
      <c r="B727" s="35" t="s">
        <v>143</v>
      </c>
      <c r="C727" s="35" t="s">
        <v>273</v>
      </c>
      <c r="D727" s="35" t="s">
        <v>273</v>
      </c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>
      <c r="A728" s="35" t="s">
        <v>970</v>
      </c>
      <c r="B728" s="35" t="s">
        <v>143</v>
      </c>
      <c r="C728" s="35" t="s">
        <v>273</v>
      </c>
      <c r="D728" s="35" t="s">
        <v>273</v>
      </c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>
      <c r="A729" s="40" t="s">
        <v>971</v>
      </c>
      <c r="B729" s="35" t="s">
        <v>143</v>
      </c>
      <c r="C729" s="35" t="s">
        <v>273</v>
      </c>
      <c r="D729" s="35" t="s">
        <v>273</v>
      </c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>
      <c r="A730" s="35" t="s">
        <v>972</v>
      </c>
      <c r="B730" s="35" t="s">
        <v>143</v>
      </c>
      <c r="C730" s="35" t="s">
        <v>273</v>
      </c>
      <c r="D730" s="35" t="s">
        <v>273</v>
      </c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>
      <c r="A731" s="40" t="s">
        <v>973</v>
      </c>
      <c r="B731" s="35" t="s">
        <v>143</v>
      </c>
      <c r="C731" s="35" t="s">
        <v>273</v>
      </c>
      <c r="D731" s="35" t="s">
        <v>273</v>
      </c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>
      <c r="A732" s="35" t="s">
        <v>143</v>
      </c>
      <c r="B732" s="35" t="s">
        <v>143</v>
      </c>
      <c r="C732" s="35" t="s">
        <v>273</v>
      </c>
      <c r="D732" s="35" t="s">
        <v>273</v>
      </c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>
      <c r="A733" s="35" t="s">
        <v>974</v>
      </c>
      <c r="B733" s="35" t="s">
        <v>975</v>
      </c>
      <c r="C733" s="35" t="s">
        <v>226</v>
      </c>
      <c r="D733" s="35" t="s">
        <v>226</v>
      </c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>
      <c r="A734" s="35" t="s">
        <v>976</v>
      </c>
      <c r="B734" s="35" t="s">
        <v>975</v>
      </c>
      <c r="C734" s="35" t="s">
        <v>226</v>
      </c>
      <c r="D734" s="35" t="s">
        <v>226</v>
      </c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>
      <c r="A735" s="35" t="s">
        <v>977</v>
      </c>
      <c r="B735" s="35" t="s">
        <v>975</v>
      </c>
      <c r="C735" s="35" t="s">
        <v>226</v>
      </c>
      <c r="D735" s="35" t="s">
        <v>226</v>
      </c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>
      <c r="A736" s="35" t="s">
        <v>978</v>
      </c>
      <c r="B736" s="35" t="s">
        <v>975</v>
      </c>
      <c r="C736" s="35" t="s">
        <v>226</v>
      </c>
      <c r="D736" s="35" t="s">
        <v>226</v>
      </c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>
      <c r="A737" s="35" t="s">
        <v>144</v>
      </c>
      <c r="B737" s="35" t="s">
        <v>144</v>
      </c>
      <c r="C737" s="35" t="s">
        <v>226</v>
      </c>
      <c r="D737" s="35" t="s">
        <v>226</v>
      </c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>
      <c r="A738" s="35" t="s">
        <v>979</v>
      </c>
      <c r="B738" s="35" t="s">
        <v>979</v>
      </c>
      <c r="C738" s="35" t="s">
        <v>226</v>
      </c>
      <c r="D738" s="35" t="s">
        <v>226</v>
      </c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>
      <c r="A739" s="35" t="s">
        <v>980</v>
      </c>
      <c r="B739" s="35" t="s">
        <v>981</v>
      </c>
      <c r="C739" s="35" t="s">
        <v>226</v>
      </c>
      <c r="D739" s="35" t="s">
        <v>226</v>
      </c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>
      <c r="A740" s="35" t="s">
        <v>982</v>
      </c>
      <c r="B740" s="35" t="s">
        <v>983</v>
      </c>
      <c r="C740" s="35" t="s">
        <v>226</v>
      </c>
      <c r="D740" s="35" t="s">
        <v>226</v>
      </c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>
      <c r="A741" s="35" t="s">
        <v>984</v>
      </c>
      <c r="B741" s="35" t="s">
        <v>985</v>
      </c>
      <c r="C741" s="35" t="s">
        <v>226</v>
      </c>
      <c r="D741" s="35" t="s">
        <v>226</v>
      </c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>
      <c r="A742" s="35" t="s">
        <v>145</v>
      </c>
      <c r="B742" s="35" t="s">
        <v>145</v>
      </c>
      <c r="C742" s="35" t="s">
        <v>226</v>
      </c>
      <c r="D742" s="35" t="s">
        <v>226</v>
      </c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>
      <c r="A743" s="35" t="s">
        <v>986</v>
      </c>
      <c r="B743" s="35" t="s">
        <v>987</v>
      </c>
      <c r="C743" s="35" t="s">
        <v>226</v>
      </c>
      <c r="D743" s="35" t="s">
        <v>226</v>
      </c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>
      <c r="A744" s="35" t="s">
        <v>146</v>
      </c>
      <c r="B744" s="35" t="s">
        <v>987</v>
      </c>
      <c r="C744" s="35" t="s">
        <v>226</v>
      </c>
      <c r="D744" s="35" t="s">
        <v>226</v>
      </c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>
      <c r="A745" s="35" t="s">
        <v>988</v>
      </c>
      <c r="B745" s="35" t="s">
        <v>985</v>
      </c>
      <c r="C745" s="35" t="s">
        <v>226</v>
      </c>
      <c r="D745" s="35" t="s">
        <v>226</v>
      </c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>
      <c r="A746" s="35" t="s">
        <v>989</v>
      </c>
      <c r="B746" s="35" t="s">
        <v>985</v>
      </c>
      <c r="C746" s="35" t="s">
        <v>226</v>
      </c>
      <c r="D746" s="35" t="s">
        <v>226</v>
      </c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>
      <c r="A747" s="35" t="s">
        <v>990</v>
      </c>
      <c r="B747" s="35" t="s">
        <v>985</v>
      </c>
      <c r="C747" s="35" t="s">
        <v>226</v>
      </c>
      <c r="D747" s="35" t="s">
        <v>226</v>
      </c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>
      <c r="A748" s="35" t="s">
        <v>991</v>
      </c>
      <c r="B748" s="35" t="s">
        <v>985</v>
      </c>
      <c r="C748" s="35" t="s">
        <v>226</v>
      </c>
      <c r="D748" s="35" t="s">
        <v>226</v>
      </c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>
      <c r="A749" s="35" t="s">
        <v>992</v>
      </c>
      <c r="B749" s="35" t="s">
        <v>993</v>
      </c>
      <c r="C749" s="35" t="s">
        <v>222</v>
      </c>
      <c r="D749" s="35" t="s">
        <v>222</v>
      </c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>
      <c r="A750" s="35" t="s">
        <v>994</v>
      </c>
      <c r="B750" s="35" t="s">
        <v>993</v>
      </c>
      <c r="C750" s="35" t="s">
        <v>222</v>
      </c>
      <c r="D750" s="35" t="s">
        <v>222</v>
      </c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>
      <c r="A751" s="35" t="s">
        <v>995</v>
      </c>
      <c r="B751" s="35" t="s">
        <v>993</v>
      </c>
      <c r="C751" s="35" t="s">
        <v>222</v>
      </c>
      <c r="D751" s="35" t="s">
        <v>222</v>
      </c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>
      <c r="A752" s="35" t="s">
        <v>996</v>
      </c>
      <c r="B752" s="35" t="s">
        <v>993</v>
      </c>
      <c r="C752" s="35" t="s">
        <v>222</v>
      </c>
      <c r="D752" s="35" t="s">
        <v>222</v>
      </c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>
      <c r="A753" s="35" t="s">
        <v>997</v>
      </c>
      <c r="B753" s="35" t="s">
        <v>993</v>
      </c>
      <c r="C753" s="35" t="s">
        <v>222</v>
      </c>
      <c r="D753" s="35" t="s">
        <v>222</v>
      </c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>
      <c r="A754" s="35" t="s">
        <v>998</v>
      </c>
      <c r="B754" s="35" t="s">
        <v>999</v>
      </c>
      <c r="C754" s="35" t="s">
        <v>226</v>
      </c>
      <c r="D754" s="35" t="s">
        <v>226</v>
      </c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>
      <c r="A755" s="35" t="s">
        <v>1000</v>
      </c>
      <c r="B755" s="35" t="s">
        <v>1000</v>
      </c>
      <c r="C755" s="35" t="s">
        <v>222</v>
      </c>
      <c r="D755" s="35" t="s">
        <v>222</v>
      </c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>
      <c r="A756" s="35" t="s">
        <v>1001</v>
      </c>
      <c r="B756" s="35" t="s">
        <v>1002</v>
      </c>
      <c r="C756" s="35" t="s">
        <v>226</v>
      </c>
      <c r="D756" s="35" t="s">
        <v>226</v>
      </c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>
      <c r="A757" s="35" t="s">
        <v>1002</v>
      </c>
      <c r="B757" s="35" t="s">
        <v>1002</v>
      </c>
      <c r="C757" s="35" t="s">
        <v>226</v>
      </c>
      <c r="D757" s="35" t="s">
        <v>226</v>
      </c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>
      <c r="A758" s="35" t="s">
        <v>1003</v>
      </c>
      <c r="B758" s="35" t="s">
        <v>1002</v>
      </c>
      <c r="C758" s="35" t="s">
        <v>226</v>
      </c>
      <c r="D758" s="35" t="s">
        <v>226</v>
      </c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>
      <c r="A759" s="35" t="s">
        <v>1004</v>
      </c>
      <c r="B759" s="35" t="s">
        <v>1002</v>
      </c>
      <c r="C759" s="35" t="s">
        <v>226</v>
      </c>
      <c r="D759" s="35" t="s">
        <v>226</v>
      </c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>
      <c r="A760" s="35" t="s">
        <v>1005</v>
      </c>
      <c r="B760" s="35" t="s">
        <v>1002</v>
      </c>
      <c r="C760" s="35" t="s">
        <v>226</v>
      </c>
      <c r="D760" s="35" t="s">
        <v>226</v>
      </c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>
      <c r="A761" s="35" t="s">
        <v>1006</v>
      </c>
      <c r="B761" s="35" t="s">
        <v>1002</v>
      </c>
      <c r="C761" s="35" t="s">
        <v>226</v>
      </c>
      <c r="D761" s="35" t="s">
        <v>226</v>
      </c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>
      <c r="A762" s="35" t="s">
        <v>1007</v>
      </c>
      <c r="B762" s="35" t="s">
        <v>1002</v>
      </c>
      <c r="C762" s="35" t="s">
        <v>226</v>
      </c>
      <c r="D762" s="35" t="s">
        <v>226</v>
      </c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>
      <c r="A763" s="35" t="s">
        <v>1008</v>
      </c>
      <c r="B763" s="35" t="s">
        <v>1009</v>
      </c>
      <c r="C763" s="35" t="s">
        <v>222</v>
      </c>
      <c r="D763" s="35" t="s">
        <v>222</v>
      </c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>
      <c r="A764" s="35" t="s">
        <v>1010</v>
      </c>
      <c r="B764" s="35" t="s">
        <v>1010</v>
      </c>
      <c r="C764" s="35" t="s">
        <v>226</v>
      </c>
      <c r="D764" s="35" t="s">
        <v>226</v>
      </c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>
      <c r="A765" s="35" t="s">
        <v>1011</v>
      </c>
      <c r="B765" s="35" t="s">
        <v>1010</v>
      </c>
      <c r="C765" s="35" t="s">
        <v>226</v>
      </c>
      <c r="D765" s="35" t="s">
        <v>226</v>
      </c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>
      <c r="A766" s="35" t="s">
        <v>149</v>
      </c>
      <c r="B766" s="35" t="s">
        <v>149</v>
      </c>
      <c r="C766" s="35" t="s">
        <v>219</v>
      </c>
      <c r="D766" s="35" t="s">
        <v>219</v>
      </c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>
      <c r="A767" s="35" t="s">
        <v>1012</v>
      </c>
      <c r="B767" s="35" t="s">
        <v>1012</v>
      </c>
      <c r="C767" s="35" t="s">
        <v>226</v>
      </c>
      <c r="D767" s="35" t="s">
        <v>226</v>
      </c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>
      <c r="A768" s="35" t="s">
        <v>1013</v>
      </c>
      <c r="B768" s="35" t="s">
        <v>1013</v>
      </c>
      <c r="C768" s="35" t="s">
        <v>222</v>
      </c>
      <c r="D768" s="35" t="s">
        <v>222</v>
      </c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>
      <c r="A769" s="35" t="s">
        <v>1014</v>
      </c>
      <c r="B769" s="35" t="s">
        <v>1015</v>
      </c>
      <c r="C769" s="35" t="s">
        <v>226</v>
      </c>
      <c r="D769" s="35" t="s">
        <v>226</v>
      </c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>
      <c r="A770" s="35" t="s">
        <v>1016</v>
      </c>
      <c r="B770" s="35" t="s">
        <v>1017</v>
      </c>
      <c r="C770" s="35" t="s">
        <v>226</v>
      </c>
      <c r="D770" s="35" t="s">
        <v>226</v>
      </c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>
      <c r="A771" s="35" t="s">
        <v>1018</v>
      </c>
      <c r="B771" s="35" t="s">
        <v>1017</v>
      </c>
      <c r="C771" s="35" t="s">
        <v>226</v>
      </c>
      <c r="D771" s="35" t="s">
        <v>226</v>
      </c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>
      <c r="A772" s="35" t="s">
        <v>1019</v>
      </c>
      <c r="B772" s="35" t="s">
        <v>1020</v>
      </c>
      <c r="C772" s="35" t="s">
        <v>226</v>
      </c>
      <c r="D772" s="35" t="s">
        <v>226</v>
      </c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>
      <c r="A773" s="35" t="s">
        <v>1021</v>
      </c>
      <c r="B773" s="35" t="s">
        <v>1020</v>
      </c>
      <c r="C773" s="35" t="s">
        <v>226</v>
      </c>
      <c r="D773" s="35" t="s">
        <v>226</v>
      </c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>
      <c r="A774" s="35" t="s">
        <v>1022</v>
      </c>
      <c r="B774" s="35" t="s">
        <v>1020</v>
      </c>
      <c r="C774" s="35" t="s">
        <v>226</v>
      </c>
      <c r="D774" s="35" t="s">
        <v>226</v>
      </c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>
      <c r="A775" s="35" t="s">
        <v>1023</v>
      </c>
      <c r="B775" s="35" t="s">
        <v>1024</v>
      </c>
      <c r="C775" s="35" t="s">
        <v>226</v>
      </c>
      <c r="D775" s="35" t="s">
        <v>226</v>
      </c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>
      <c r="A776" s="35" t="s">
        <v>1025</v>
      </c>
      <c r="B776" s="35" t="s">
        <v>1024</v>
      </c>
      <c r="C776" s="35" t="s">
        <v>226</v>
      </c>
      <c r="D776" s="35" t="s">
        <v>226</v>
      </c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>
      <c r="A777" s="35" t="s">
        <v>1026</v>
      </c>
      <c r="B777" s="35" t="s">
        <v>1024</v>
      </c>
      <c r="C777" s="35" t="s">
        <v>226</v>
      </c>
      <c r="D777" s="35" t="s">
        <v>226</v>
      </c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>
      <c r="A778" s="35" t="s">
        <v>150</v>
      </c>
      <c r="B778" s="35" t="s">
        <v>1024</v>
      </c>
      <c r="C778" s="35" t="s">
        <v>226</v>
      </c>
      <c r="D778" s="35" t="s">
        <v>226</v>
      </c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>
      <c r="A779" s="35" t="s">
        <v>1027</v>
      </c>
      <c r="B779" s="35" t="s">
        <v>1024</v>
      </c>
      <c r="C779" s="35" t="s">
        <v>226</v>
      </c>
      <c r="D779" s="35" t="s">
        <v>226</v>
      </c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>
      <c r="A780" s="35" t="s">
        <v>1027</v>
      </c>
      <c r="B780" s="35" t="s">
        <v>1024</v>
      </c>
      <c r="C780" s="35" t="s">
        <v>226</v>
      </c>
      <c r="D780" s="35" t="s">
        <v>226</v>
      </c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>
      <c r="A781" s="35" t="s">
        <v>1028</v>
      </c>
      <c r="B781" s="35" t="s">
        <v>1024</v>
      </c>
      <c r="C781" s="35" t="s">
        <v>226</v>
      </c>
      <c r="D781" s="35" t="s">
        <v>226</v>
      </c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>
      <c r="A782" s="35" t="s">
        <v>1029</v>
      </c>
      <c r="B782" s="35" t="s">
        <v>1024</v>
      </c>
      <c r="C782" s="35" t="s">
        <v>226</v>
      </c>
      <c r="D782" s="35" t="s">
        <v>226</v>
      </c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>
      <c r="A783" s="35" t="s">
        <v>1030</v>
      </c>
      <c r="B783" s="35" t="s">
        <v>1024</v>
      </c>
      <c r="C783" s="35" t="s">
        <v>226</v>
      </c>
      <c r="D783" s="35" t="s">
        <v>226</v>
      </c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>
      <c r="A784" s="35" t="s">
        <v>1031</v>
      </c>
      <c r="B784" s="35" t="s">
        <v>1024</v>
      </c>
      <c r="C784" s="35" t="s">
        <v>226</v>
      </c>
      <c r="D784" s="35" t="s">
        <v>226</v>
      </c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>
      <c r="A785" s="35" t="s">
        <v>1032</v>
      </c>
      <c r="B785" s="35" t="s">
        <v>1032</v>
      </c>
      <c r="C785" s="35" t="s">
        <v>226</v>
      </c>
      <c r="D785" s="35" t="s">
        <v>226</v>
      </c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>
      <c r="A786" s="35" t="s">
        <v>1033</v>
      </c>
      <c r="B786" s="35" t="s">
        <v>1034</v>
      </c>
      <c r="C786" s="35" t="s">
        <v>222</v>
      </c>
      <c r="D786" s="35" t="s">
        <v>222</v>
      </c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>
      <c r="A787" s="35" t="s">
        <v>1034</v>
      </c>
      <c r="B787" s="35" t="s">
        <v>1034</v>
      </c>
      <c r="C787" s="35" t="s">
        <v>222</v>
      </c>
      <c r="D787" s="35" t="s">
        <v>222</v>
      </c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>
      <c r="A788" s="35" t="s">
        <v>1035</v>
      </c>
      <c r="B788" s="35" t="s">
        <v>151</v>
      </c>
      <c r="C788" s="35" t="s">
        <v>219</v>
      </c>
      <c r="D788" s="35" t="s">
        <v>219</v>
      </c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>
      <c r="A789" s="35" t="s">
        <v>151</v>
      </c>
      <c r="B789" s="35" t="s">
        <v>151</v>
      </c>
      <c r="C789" s="35" t="s">
        <v>219</v>
      </c>
      <c r="D789" s="35" t="s">
        <v>219</v>
      </c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>
      <c r="A790" s="35" t="s">
        <v>1036</v>
      </c>
      <c r="B790" s="35" t="s">
        <v>1036</v>
      </c>
      <c r="C790" s="35" t="s">
        <v>222</v>
      </c>
      <c r="D790" s="35" t="s">
        <v>222</v>
      </c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>
      <c r="A791" s="6" t="s">
        <v>1037</v>
      </c>
      <c r="B791" s="35" t="s">
        <v>152</v>
      </c>
      <c r="C791" s="35" t="s">
        <v>247</v>
      </c>
      <c r="D791" s="35" t="s">
        <v>247</v>
      </c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>
      <c r="A792" s="35" t="s">
        <v>152</v>
      </c>
      <c r="B792" s="35" t="s">
        <v>152</v>
      </c>
      <c r="C792" s="35" t="s">
        <v>247</v>
      </c>
      <c r="D792" s="35" t="s">
        <v>247</v>
      </c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>
      <c r="A793" s="35" t="s">
        <v>1038</v>
      </c>
      <c r="B793" s="35" t="s">
        <v>152</v>
      </c>
      <c r="C793" s="35" t="s">
        <v>247</v>
      </c>
      <c r="D793" s="35" t="s">
        <v>247</v>
      </c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>
      <c r="A794" s="35" t="s">
        <v>1039</v>
      </c>
      <c r="B794" s="35" t="s">
        <v>152</v>
      </c>
      <c r="C794" s="35" t="s">
        <v>247</v>
      </c>
      <c r="D794" s="35" t="s">
        <v>247</v>
      </c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>
      <c r="A795" s="35" t="s">
        <v>1040</v>
      </c>
      <c r="B795" s="35" t="s">
        <v>152</v>
      </c>
      <c r="C795" s="35" t="s">
        <v>247</v>
      </c>
      <c r="D795" s="35" t="s">
        <v>247</v>
      </c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>
      <c r="A796" s="35" t="s">
        <v>1041</v>
      </c>
      <c r="B796" s="35" t="s">
        <v>152</v>
      </c>
      <c r="C796" s="35" t="s">
        <v>247</v>
      </c>
      <c r="D796" s="35" t="s">
        <v>247</v>
      </c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>
      <c r="A797" s="35" t="s">
        <v>1042</v>
      </c>
      <c r="B797" s="35" t="s">
        <v>1043</v>
      </c>
      <c r="C797" s="35" t="s">
        <v>226</v>
      </c>
      <c r="D797" s="35" t="s">
        <v>226</v>
      </c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>
      <c r="A798" s="35" t="s">
        <v>1044</v>
      </c>
      <c r="B798" s="35" t="s">
        <v>1044</v>
      </c>
      <c r="C798" s="35" t="s">
        <v>222</v>
      </c>
      <c r="D798" s="35" t="s">
        <v>222</v>
      </c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>
      <c r="A799" s="35" t="s">
        <v>1045</v>
      </c>
      <c r="B799" s="35" t="s">
        <v>1045</v>
      </c>
      <c r="C799" s="35" t="s">
        <v>222</v>
      </c>
      <c r="D799" s="35" t="s">
        <v>222</v>
      </c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>
      <c r="A800" s="35" t="s">
        <v>1046</v>
      </c>
      <c r="B800" s="35" t="s">
        <v>1045</v>
      </c>
      <c r="C800" s="35" t="s">
        <v>222</v>
      </c>
      <c r="D800" s="35" t="s">
        <v>222</v>
      </c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>
      <c r="A801" s="35" t="s">
        <v>1047</v>
      </c>
      <c r="B801" s="35" t="s">
        <v>1048</v>
      </c>
      <c r="C801" s="35" t="s">
        <v>226</v>
      </c>
      <c r="D801" s="35" t="s">
        <v>226</v>
      </c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>
      <c r="A802" s="35" t="s">
        <v>153</v>
      </c>
      <c r="B802" s="35" t="s">
        <v>1048</v>
      </c>
      <c r="C802" s="35" t="s">
        <v>226</v>
      </c>
      <c r="D802" s="35" t="s">
        <v>226</v>
      </c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>
      <c r="A803" s="35" t="s">
        <v>1049</v>
      </c>
      <c r="B803" s="35" t="s">
        <v>1049</v>
      </c>
      <c r="C803" s="35" t="s">
        <v>226</v>
      </c>
      <c r="D803" s="35" t="s">
        <v>226</v>
      </c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>
      <c r="A804" s="35" t="s">
        <v>1050</v>
      </c>
      <c r="B804" s="35" t="s">
        <v>1049</v>
      </c>
      <c r="C804" s="35" t="s">
        <v>226</v>
      </c>
      <c r="D804" s="35" t="s">
        <v>226</v>
      </c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>
      <c r="A805" s="35" t="s">
        <v>1051</v>
      </c>
      <c r="B805" s="35" t="s">
        <v>1049</v>
      </c>
      <c r="C805" s="35" t="s">
        <v>226</v>
      </c>
      <c r="D805" s="35" t="s">
        <v>226</v>
      </c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>
      <c r="A806" s="35" t="s">
        <v>1052</v>
      </c>
      <c r="B806" s="35" t="s">
        <v>1049</v>
      </c>
      <c r="C806" s="35" t="s">
        <v>226</v>
      </c>
      <c r="D806" s="35" t="s">
        <v>226</v>
      </c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>
      <c r="A807" s="35" t="s">
        <v>1053</v>
      </c>
      <c r="B807" s="35" t="s">
        <v>1054</v>
      </c>
      <c r="C807" s="35" t="s">
        <v>226</v>
      </c>
      <c r="D807" s="35" t="s">
        <v>226</v>
      </c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>
      <c r="A808" s="35" t="s">
        <v>1055</v>
      </c>
      <c r="B808" s="35" t="s">
        <v>1054</v>
      </c>
      <c r="C808" s="35" t="s">
        <v>226</v>
      </c>
      <c r="D808" s="35" t="s">
        <v>226</v>
      </c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>
      <c r="A809" s="35" t="s">
        <v>1056</v>
      </c>
      <c r="B809" s="35" t="s">
        <v>1057</v>
      </c>
      <c r="C809" s="35" t="s">
        <v>226</v>
      </c>
      <c r="D809" s="35" t="s">
        <v>226</v>
      </c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>
      <c r="A810" s="35" t="s">
        <v>1058</v>
      </c>
      <c r="B810" s="35" t="s">
        <v>1059</v>
      </c>
      <c r="C810" s="35" t="s">
        <v>219</v>
      </c>
      <c r="D810" s="35" t="s">
        <v>219</v>
      </c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>
      <c r="A811" s="35" t="s">
        <v>154</v>
      </c>
      <c r="B811" s="35" t="s">
        <v>1059</v>
      </c>
      <c r="C811" s="35" t="s">
        <v>219</v>
      </c>
      <c r="D811" s="35" t="s">
        <v>219</v>
      </c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>
      <c r="A812" s="35" t="s">
        <v>1060</v>
      </c>
      <c r="B812" s="35" t="s">
        <v>1059</v>
      </c>
      <c r="C812" s="35" t="s">
        <v>219</v>
      </c>
      <c r="D812" s="35" t="s">
        <v>219</v>
      </c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>
      <c r="A813" s="35" t="s">
        <v>1061</v>
      </c>
      <c r="B813" s="35" t="s">
        <v>1062</v>
      </c>
      <c r="C813" s="35" t="s">
        <v>226</v>
      </c>
      <c r="D813" s="35" t="s">
        <v>226</v>
      </c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>
      <c r="A814" s="35" t="s">
        <v>1063</v>
      </c>
      <c r="B814" s="35" t="s">
        <v>1064</v>
      </c>
      <c r="C814" s="35" t="s">
        <v>226</v>
      </c>
      <c r="D814" s="35" t="s">
        <v>226</v>
      </c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>
      <c r="A815" s="35" t="s">
        <v>1065</v>
      </c>
      <c r="B815" s="35" t="s">
        <v>1066</v>
      </c>
      <c r="C815" s="35" t="s">
        <v>222</v>
      </c>
      <c r="D815" s="35" t="s">
        <v>222</v>
      </c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>
      <c r="A816" s="35" t="s">
        <v>1066</v>
      </c>
      <c r="B816" s="35" t="s">
        <v>1066</v>
      </c>
      <c r="C816" s="35" t="s">
        <v>222</v>
      </c>
      <c r="D816" s="35" t="s">
        <v>222</v>
      </c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>
      <c r="A817" s="35" t="s">
        <v>1067</v>
      </c>
      <c r="B817" s="35" t="s">
        <v>1064</v>
      </c>
      <c r="C817" s="35" t="s">
        <v>226</v>
      </c>
      <c r="D817" s="35" t="s">
        <v>226</v>
      </c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>
      <c r="A818" s="35" t="s">
        <v>1068</v>
      </c>
      <c r="B818" s="35" t="s">
        <v>1064</v>
      </c>
      <c r="C818" s="35" t="s">
        <v>226</v>
      </c>
      <c r="D818" s="35" t="s">
        <v>226</v>
      </c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>
      <c r="A819" s="35" t="s">
        <v>1069</v>
      </c>
      <c r="B819" s="35" t="s">
        <v>1064</v>
      </c>
      <c r="C819" s="35" t="s">
        <v>226</v>
      </c>
      <c r="D819" s="35" t="s">
        <v>226</v>
      </c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>
      <c r="A820" s="35" t="s">
        <v>1070</v>
      </c>
      <c r="B820" s="35" t="s">
        <v>1064</v>
      </c>
      <c r="C820" s="35" t="s">
        <v>226</v>
      </c>
      <c r="D820" s="35" t="s">
        <v>226</v>
      </c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>
      <c r="A821" s="35" t="s">
        <v>1071</v>
      </c>
      <c r="B821" s="35" t="s">
        <v>1064</v>
      </c>
      <c r="C821" s="35" t="s">
        <v>226</v>
      </c>
      <c r="D821" s="35" t="s">
        <v>226</v>
      </c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>
      <c r="A822" s="35" t="s">
        <v>1072</v>
      </c>
      <c r="B822" s="35" t="s">
        <v>1064</v>
      </c>
      <c r="C822" s="35" t="s">
        <v>226</v>
      </c>
      <c r="D822" s="35" t="s">
        <v>226</v>
      </c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>
      <c r="A823" s="35" t="s">
        <v>1073</v>
      </c>
      <c r="B823" s="35" t="s">
        <v>1073</v>
      </c>
      <c r="C823" s="35" t="s">
        <v>222</v>
      </c>
      <c r="D823" s="35" t="s">
        <v>222</v>
      </c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>
      <c r="A824" s="35" t="s">
        <v>1074</v>
      </c>
      <c r="B824" s="35" t="s">
        <v>1074</v>
      </c>
      <c r="C824" s="35" t="s">
        <v>222</v>
      </c>
      <c r="D824" s="35" t="s">
        <v>222</v>
      </c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>
      <c r="A825" s="36" t="s">
        <v>1075</v>
      </c>
      <c r="B825" s="36" t="s">
        <v>1075</v>
      </c>
      <c r="C825" s="35" t="s">
        <v>226</v>
      </c>
      <c r="D825" s="35" t="s">
        <v>226</v>
      </c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>
      <c r="A826" s="35" t="s">
        <v>155</v>
      </c>
      <c r="B826" s="35" t="s">
        <v>1076</v>
      </c>
      <c r="C826" s="35" t="s">
        <v>226</v>
      </c>
      <c r="D826" s="35" t="s">
        <v>226</v>
      </c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>
      <c r="A827" s="35" t="s">
        <v>1077</v>
      </c>
      <c r="B827" s="35" t="s">
        <v>1078</v>
      </c>
      <c r="C827" s="35" t="s">
        <v>226</v>
      </c>
      <c r="D827" s="35" t="s">
        <v>226</v>
      </c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>
      <c r="A828" s="35" t="s">
        <v>156</v>
      </c>
      <c r="B828" s="35" t="s">
        <v>1078</v>
      </c>
      <c r="C828" s="35" t="s">
        <v>226</v>
      </c>
      <c r="D828" s="35" t="s">
        <v>226</v>
      </c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>
      <c r="A829" s="35" t="s">
        <v>1079</v>
      </c>
      <c r="B829" s="35" t="s">
        <v>1078</v>
      </c>
      <c r="C829" s="35" t="s">
        <v>226</v>
      </c>
      <c r="D829" s="35" t="s">
        <v>226</v>
      </c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>
      <c r="A830" s="35" t="s">
        <v>1080</v>
      </c>
      <c r="B830" s="35" t="s">
        <v>1078</v>
      </c>
      <c r="C830" s="35" t="s">
        <v>226</v>
      </c>
      <c r="D830" s="35" t="s">
        <v>226</v>
      </c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>
      <c r="A831" s="35" t="s">
        <v>1081</v>
      </c>
      <c r="B831" s="35" t="s">
        <v>1078</v>
      </c>
      <c r="C831" s="35" t="s">
        <v>226</v>
      </c>
      <c r="D831" s="35" t="s">
        <v>226</v>
      </c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>
      <c r="A832" s="35" t="s">
        <v>1082</v>
      </c>
      <c r="B832" s="35" t="s">
        <v>1078</v>
      </c>
      <c r="C832" s="35" t="s">
        <v>226</v>
      </c>
      <c r="D832" s="35" t="s">
        <v>226</v>
      </c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>
      <c r="A833" s="35" t="s">
        <v>1083</v>
      </c>
      <c r="B833" s="35" t="s">
        <v>1078</v>
      </c>
      <c r="C833" s="35" t="s">
        <v>226</v>
      </c>
      <c r="D833" s="35" t="s">
        <v>226</v>
      </c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>
      <c r="A834" s="35" t="s">
        <v>1084</v>
      </c>
      <c r="B834" s="35" t="s">
        <v>1078</v>
      </c>
      <c r="C834" s="35" t="s">
        <v>226</v>
      </c>
      <c r="D834" s="35" t="s">
        <v>226</v>
      </c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>
      <c r="A835" s="35" t="s">
        <v>1085</v>
      </c>
      <c r="B835" s="35" t="s">
        <v>1085</v>
      </c>
      <c r="C835" s="35" t="s">
        <v>226</v>
      </c>
      <c r="D835" s="35" t="s">
        <v>226</v>
      </c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>
      <c r="A836" s="35" t="s">
        <v>1086</v>
      </c>
      <c r="B836" s="35" t="s">
        <v>1078</v>
      </c>
      <c r="C836" s="35" t="s">
        <v>226</v>
      </c>
      <c r="D836" s="35" t="s">
        <v>226</v>
      </c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>
      <c r="A837" s="35" t="s">
        <v>1087</v>
      </c>
      <c r="B837" s="35" t="s">
        <v>1088</v>
      </c>
      <c r="C837" s="35" t="s">
        <v>226</v>
      </c>
      <c r="D837" s="35" t="s">
        <v>226</v>
      </c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>
      <c r="A838" s="35" t="s">
        <v>1089</v>
      </c>
      <c r="B838" s="35" t="s">
        <v>1089</v>
      </c>
      <c r="C838" s="35" t="s">
        <v>226</v>
      </c>
      <c r="D838" s="35" t="s">
        <v>226</v>
      </c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>
      <c r="A839" s="35" t="s">
        <v>1090</v>
      </c>
      <c r="B839" s="35" t="s">
        <v>1091</v>
      </c>
      <c r="C839" s="35" t="s">
        <v>226</v>
      </c>
      <c r="D839" s="35" t="s">
        <v>226</v>
      </c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>
      <c r="A840" s="35" t="s">
        <v>157</v>
      </c>
      <c r="B840" s="35" t="s">
        <v>1091</v>
      </c>
      <c r="C840" s="35" t="s">
        <v>226</v>
      </c>
      <c r="D840" s="35" t="s">
        <v>226</v>
      </c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>
      <c r="A841" s="35" t="s">
        <v>1092</v>
      </c>
      <c r="B841" s="35" t="s">
        <v>1091</v>
      </c>
      <c r="C841" s="35" t="s">
        <v>226</v>
      </c>
      <c r="D841" s="35" t="s">
        <v>226</v>
      </c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>
      <c r="A842" s="35" t="s">
        <v>1093</v>
      </c>
      <c r="B842" s="35" t="s">
        <v>1091</v>
      </c>
      <c r="C842" s="35" t="s">
        <v>226</v>
      </c>
      <c r="D842" s="35" t="s">
        <v>226</v>
      </c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>
      <c r="A843" s="35" t="s">
        <v>1094</v>
      </c>
      <c r="B843" s="35" t="s">
        <v>1091</v>
      </c>
      <c r="C843" s="35" t="s">
        <v>226</v>
      </c>
      <c r="D843" s="35" t="s">
        <v>226</v>
      </c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>
      <c r="A844" s="35" t="s">
        <v>158</v>
      </c>
      <c r="B844" s="35" t="s">
        <v>1091</v>
      </c>
      <c r="C844" s="35" t="s">
        <v>226</v>
      </c>
      <c r="D844" s="35" t="s">
        <v>226</v>
      </c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>
      <c r="A845" s="35" t="s">
        <v>1095</v>
      </c>
      <c r="B845" s="35" t="s">
        <v>1091</v>
      </c>
      <c r="C845" s="35" t="s">
        <v>226</v>
      </c>
      <c r="D845" s="35" t="s">
        <v>226</v>
      </c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>
      <c r="A846" s="35" t="s">
        <v>1096</v>
      </c>
      <c r="B846" s="35" t="s">
        <v>1091</v>
      </c>
      <c r="C846" s="35" t="s">
        <v>226</v>
      </c>
      <c r="D846" s="35" t="s">
        <v>226</v>
      </c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>
      <c r="A847" s="35" t="s">
        <v>1097</v>
      </c>
      <c r="B847" s="35" t="s">
        <v>1091</v>
      </c>
      <c r="C847" s="35" t="s">
        <v>226</v>
      </c>
      <c r="D847" s="35" t="s">
        <v>226</v>
      </c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>
      <c r="A848" s="35" t="s">
        <v>1091</v>
      </c>
      <c r="B848" s="35" t="s">
        <v>1091</v>
      </c>
      <c r="C848" s="35" t="s">
        <v>226</v>
      </c>
      <c r="D848" s="35" t="s">
        <v>226</v>
      </c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>
      <c r="A849" s="35" t="s">
        <v>1098</v>
      </c>
      <c r="B849" s="35" t="s">
        <v>1091</v>
      </c>
      <c r="C849" s="35" t="s">
        <v>226</v>
      </c>
      <c r="D849" s="35" t="s">
        <v>226</v>
      </c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>
      <c r="A850" s="35" t="s">
        <v>1099</v>
      </c>
      <c r="B850" s="35" t="s">
        <v>1091</v>
      </c>
      <c r="C850" s="35" t="s">
        <v>226</v>
      </c>
      <c r="D850" s="35" t="s">
        <v>226</v>
      </c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>
      <c r="A851" s="35" t="s">
        <v>159</v>
      </c>
      <c r="B851" s="35" t="s">
        <v>1091</v>
      </c>
      <c r="C851" s="35" t="s">
        <v>226</v>
      </c>
      <c r="D851" s="35" t="s">
        <v>226</v>
      </c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>
      <c r="A852" s="35" t="s">
        <v>1100</v>
      </c>
      <c r="B852" s="35" t="s">
        <v>1091</v>
      </c>
      <c r="C852" s="35" t="s">
        <v>226</v>
      </c>
      <c r="D852" s="35" t="s">
        <v>226</v>
      </c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>
      <c r="A853" s="35" t="s">
        <v>1101</v>
      </c>
      <c r="B853" s="35" t="s">
        <v>1091</v>
      </c>
      <c r="C853" s="35" t="s">
        <v>226</v>
      </c>
      <c r="D853" s="35" t="s">
        <v>226</v>
      </c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>
      <c r="A854" s="35" t="s">
        <v>1102</v>
      </c>
      <c r="B854" s="35" t="s">
        <v>1103</v>
      </c>
      <c r="C854" s="35" t="s">
        <v>226</v>
      </c>
      <c r="D854" s="35" t="s">
        <v>226</v>
      </c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>
      <c r="A855" s="35" t="s">
        <v>1104</v>
      </c>
      <c r="B855" s="35" t="s">
        <v>1104</v>
      </c>
      <c r="C855" s="35" t="s">
        <v>226</v>
      </c>
      <c r="D855" s="35" t="s">
        <v>226</v>
      </c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>
      <c r="A856" s="35" t="s">
        <v>1105</v>
      </c>
      <c r="B856" s="35" t="s">
        <v>160</v>
      </c>
      <c r="C856" s="35" t="s">
        <v>219</v>
      </c>
      <c r="D856" s="35" t="s">
        <v>219</v>
      </c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>
      <c r="A857" s="35" t="s">
        <v>1106</v>
      </c>
      <c r="B857" s="35" t="s">
        <v>160</v>
      </c>
      <c r="C857" s="35" t="s">
        <v>219</v>
      </c>
      <c r="D857" s="35" t="s">
        <v>219</v>
      </c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>
      <c r="A858" s="35" t="s">
        <v>1107</v>
      </c>
      <c r="B858" s="35" t="s">
        <v>160</v>
      </c>
      <c r="C858" s="35" t="s">
        <v>219</v>
      </c>
      <c r="D858" s="35" t="s">
        <v>219</v>
      </c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>
      <c r="A859" s="35" t="s">
        <v>160</v>
      </c>
      <c r="B859" s="35" t="s">
        <v>160</v>
      </c>
      <c r="C859" s="35" t="s">
        <v>219</v>
      </c>
      <c r="D859" s="35" t="s">
        <v>219</v>
      </c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>
      <c r="A860" s="35" t="s">
        <v>1108</v>
      </c>
      <c r="B860" s="35" t="s">
        <v>160</v>
      </c>
      <c r="C860" s="35" t="s">
        <v>219</v>
      </c>
      <c r="D860" s="35" t="s">
        <v>219</v>
      </c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>
      <c r="A861" s="35" t="s">
        <v>1109</v>
      </c>
      <c r="B861" s="35" t="s">
        <v>1109</v>
      </c>
      <c r="C861" s="35" t="s">
        <v>219</v>
      </c>
      <c r="D861" s="35" t="s">
        <v>219</v>
      </c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>
      <c r="A862" s="35" t="s">
        <v>1110</v>
      </c>
      <c r="B862" s="35" t="s">
        <v>1111</v>
      </c>
      <c r="C862" s="35" t="s">
        <v>226</v>
      </c>
      <c r="D862" s="35" t="s">
        <v>226</v>
      </c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>
      <c r="A863" s="35" t="s">
        <v>1112</v>
      </c>
      <c r="B863" s="35" t="s">
        <v>1113</v>
      </c>
      <c r="C863" s="35" t="s">
        <v>226</v>
      </c>
      <c r="D863" s="35" t="s">
        <v>226</v>
      </c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>
      <c r="A864" s="35" t="s">
        <v>1114</v>
      </c>
      <c r="B864" s="35" t="s">
        <v>1114</v>
      </c>
      <c r="C864" s="35" t="s">
        <v>226</v>
      </c>
      <c r="D864" s="35" t="s">
        <v>226</v>
      </c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>
      <c r="A865" s="35" t="s">
        <v>161</v>
      </c>
      <c r="B865" s="35" t="s">
        <v>161</v>
      </c>
      <c r="C865" s="35" t="s">
        <v>226</v>
      </c>
      <c r="D865" s="35" t="s">
        <v>226</v>
      </c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>
      <c r="A866" s="35" t="s">
        <v>1115</v>
      </c>
      <c r="B866" s="35" t="s">
        <v>1115</v>
      </c>
      <c r="C866" s="35" t="s">
        <v>226</v>
      </c>
      <c r="D866" s="35" t="s">
        <v>226</v>
      </c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>
      <c r="A867" s="35" t="s">
        <v>1116</v>
      </c>
      <c r="B867" s="35" t="s">
        <v>1115</v>
      </c>
      <c r="C867" s="35" t="s">
        <v>226</v>
      </c>
      <c r="D867" s="35" t="s">
        <v>226</v>
      </c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>
      <c r="A868" s="35" t="s">
        <v>1117</v>
      </c>
      <c r="B868" s="35" t="s">
        <v>1115</v>
      </c>
      <c r="C868" s="35" t="s">
        <v>226</v>
      </c>
      <c r="D868" s="35" t="s">
        <v>226</v>
      </c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>
      <c r="A869" s="35" t="s">
        <v>1118</v>
      </c>
      <c r="B869" s="35" t="s">
        <v>1119</v>
      </c>
      <c r="C869" s="35" t="s">
        <v>226</v>
      </c>
      <c r="D869" s="35" t="s">
        <v>226</v>
      </c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>
      <c r="A870" s="35" t="s">
        <v>1120</v>
      </c>
      <c r="B870" s="35" t="s">
        <v>1120</v>
      </c>
      <c r="C870" s="35" t="s">
        <v>222</v>
      </c>
      <c r="D870" s="35" t="s">
        <v>222</v>
      </c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>
      <c r="A871" s="35" t="s">
        <v>162</v>
      </c>
      <c r="B871" s="35" t="s">
        <v>1121</v>
      </c>
      <c r="C871" s="35" t="s">
        <v>226</v>
      </c>
      <c r="D871" s="35" t="s">
        <v>226</v>
      </c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>
      <c r="A872" s="35" t="s">
        <v>163</v>
      </c>
      <c r="B872" s="35" t="s">
        <v>1122</v>
      </c>
      <c r="C872" s="35" t="s">
        <v>226</v>
      </c>
      <c r="D872" s="35" t="s">
        <v>226</v>
      </c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>
      <c r="A873" s="35" t="s">
        <v>1123</v>
      </c>
      <c r="B873" s="35" t="s">
        <v>1124</v>
      </c>
      <c r="C873" s="35" t="s">
        <v>226</v>
      </c>
      <c r="D873" s="35" t="s">
        <v>226</v>
      </c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>
      <c r="A874" s="35" t="s">
        <v>1125</v>
      </c>
      <c r="B874" s="35" t="s">
        <v>1126</v>
      </c>
      <c r="C874" s="35" t="s">
        <v>226</v>
      </c>
      <c r="D874" s="35" t="s">
        <v>226</v>
      </c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>
      <c r="A875" s="35" t="s">
        <v>1127</v>
      </c>
      <c r="B875" s="35" t="s">
        <v>1127</v>
      </c>
      <c r="C875" s="35" t="s">
        <v>222</v>
      </c>
      <c r="D875" s="35" t="s">
        <v>222</v>
      </c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>
      <c r="A876" s="35" t="s">
        <v>1128</v>
      </c>
      <c r="B876" s="35" t="s">
        <v>1127</v>
      </c>
      <c r="C876" s="35" t="s">
        <v>222</v>
      </c>
      <c r="D876" s="35" t="s">
        <v>222</v>
      </c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>
      <c r="A877" s="35" t="s">
        <v>1129</v>
      </c>
      <c r="B877" s="35" t="s">
        <v>1130</v>
      </c>
      <c r="C877" s="35" t="s">
        <v>226</v>
      </c>
      <c r="D877" s="35" t="s">
        <v>226</v>
      </c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>
      <c r="A878" s="35" t="s">
        <v>1131</v>
      </c>
      <c r="B878" s="35" t="s">
        <v>1130</v>
      </c>
      <c r="C878" s="35" t="s">
        <v>226</v>
      </c>
      <c r="D878" s="35" t="s">
        <v>226</v>
      </c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>
      <c r="A879" s="35" t="s">
        <v>164</v>
      </c>
      <c r="B879" s="35" t="s">
        <v>164</v>
      </c>
      <c r="C879" s="35" t="s">
        <v>219</v>
      </c>
      <c r="D879" s="35" t="s">
        <v>219</v>
      </c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>
      <c r="A880" s="35" t="s">
        <v>1132</v>
      </c>
      <c r="B880" s="35" t="s">
        <v>164</v>
      </c>
      <c r="C880" s="35" t="s">
        <v>219</v>
      </c>
      <c r="D880" s="35" t="s">
        <v>219</v>
      </c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>
      <c r="A881" s="35" t="s">
        <v>1133</v>
      </c>
      <c r="B881" s="35" t="s">
        <v>1133</v>
      </c>
      <c r="C881" s="35" t="s">
        <v>222</v>
      </c>
      <c r="D881" s="35" t="s">
        <v>222</v>
      </c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>
      <c r="A882" s="35" t="s">
        <v>1134</v>
      </c>
      <c r="B882" s="35" t="s">
        <v>1135</v>
      </c>
      <c r="C882" s="35" t="s">
        <v>226</v>
      </c>
      <c r="D882" s="35" t="s">
        <v>226</v>
      </c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>
      <c r="A883" s="35" t="s">
        <v>165</v>
      </c>
      <c r="B883" s="35" t="s">
        <v>1135</v>
      </c>
      <c r="C883" s="35" t="s">
        <v>226</v>
      </c>
      <c r="D883" s="35" t="s">
        <v>226</v>
      </c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>
      <c r="A884" s="35" t="s">
        <v>1136</v>
      </c>
      <c r="B884" s="35" t="s">
        <v>166</v>
      </c>
      <c r="C884" s="35" t="s">
        <v>219</v>
      </c>
      <c r="D884" s="35" t="s">
        <v>219</v>
      </c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>
      <c r="A885" s="35" t="s">
        <v>1137</v>
      </c>
      <c r="B885" s="35" t="s">
        <v>166</v>
      </c>
      <c r="C885" s="35" t="s">
        <v>219</v>
      </c>
      <c r="D885" s="35" t="s">
        <v>219</v>
      </c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>
      <c r="A886" s="35" t="s">
        <v>1138</v>
      </c>
      <c r="B886" s="35" t="s">
        <v>166</v>
      </c>
      <c r="C886" s="35" t="s">
        <v>219</v>
      </c>
      <c r="D886" s="35" t="s">
        <v>219</v>
      </c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>
      <c r="A887" s="35" t="s">
        <v>1139</v>
      </c>
      <c r="B887" s="35" t="s">
        <v>166</v>
      </c>
      <c r="C887" s="35" t="s">
        <v>219</v>
      </c>
      <c r="D887" s="35" t="s">
        <v>219</v>
      </c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>
      <c r="A888" s="35" t="s">
        <v>166</v>
      </c>
      <c r="B888" s="35" t="s">
        <v>166</v>
      </c>
      <c r="C888" s="35" t="s">
        <v>219</v>
      </c>
      <c r="D888" s="35" t="s">
        <v>219</v>
      </c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>
      <c r="A889" s="35" t="s">
        <v>1140</v>
      </c>
      <c r="B889" s="35" t="s">
        <v>166</v>
      </c>
      <c r="C889" s="35" t="s">
        <v>219</v>
      </c>
      <c r="D889" s="35" t="s">
        <v>219</v>
      </c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>
      <c r="A890" s="35" t="s">
        <v>1141</v>
      </c>
      <c r="B890" s="35" t="s">
        <v>166</v>
      </c>
      <c r="C890" s="35" t="s">
        <v>219</v>
      </c>
      <c r="D890" s="35" t="s">
        <v>219</v>
      </c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>
      <c r="A891" s="35" t="s">
        <v>1142</v>
      </c>
      <c r="B891" s="35" t="s">
        <v>166</v>
      </c>
      <c r="C891" s="35" t="s">
        <v>219</v>
      </c>
      <c r="D891" s="35" t="s">
        <v>219</v>
      </c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>
      <c r="A892" s="35" t="s">
        <v>1143</v>
      </c>
      <c r="B892" s="35" t="s">
        <v>1144</v>
      </c>
      <c r="C892" s="35" t="s">
        <v>226</v>
      </c>
      <c r="D892" s="35" t="s">
        <v>226</v>
      </c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>
      <c r="A893" s="35" t="s">
        <v>1145</v>
      </c>
      <c r="B893" s="35" t="s">
        <v>1145</v>
      </c>
      <c r="C893" s="35" t="s">
        <v>226</v>
      </c>
      <c r="D893" s="35" t="s">
        <v>226</v>
      </c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>
      <c r="A894" s="35" t="s">
        <v>1146</v>
      </c>
      <c r="B894" s="35" t="s">
        <v>1145</v>
      </c>
      <c r="C894" s="35" t="s">
        <v>226</v>
      </c>
      <c r="D894" s="35" t="s">
        <v>226</v>
      </c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>
      <c r="A895" s="35" t="s">
        <v>1147</v>
      </c>
      <c r="B895" s="35" t="s">
        <v>1148</v>
      </c>
      <c r="C895" s="35" t="s">
        <v>226</v>
      </c>
      <c r="D895" s="35" t="s">
        <v>226</v>
      </c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>
      <c r="A896" s="35" t="s">
        <v>1149</v>
      </c>
      <c r="B896" s="35" t="s">
        <v>1148</v>
      </c>
      <c r="C896" s="35" t="s">
        <v>226</v>
      </c>
      <c r="D896" s="35" t="s">
        <v>226</v>
      </c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>
      <c r="A897" s="35" t="s">
        <v>1150</v>
      </c>
      <c r="B897" s="35" t="s">
        <v>1148</v>
      </c>
      <c r="C897" s="35" t="s">
        <v>226</v>
      </c>
      <c r="D897" s="35" t="s">
        <v>226</v>
      </c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>
      <c r="A898" s="35" t="s">
        <v>1151</v>
      </c>
      <c r="B898" s="35" t="s">
        <v>1148</v>
      </c>
      <c r="C898" s="35" t="s">
        <v>226</v>
      </c>
      <c r="D898" s="35" t="s">
        <v>226</v>
      </c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>
      <c r="A899" s="35" t="s">
        <v>1152</v>
      </c>
      <c r="B899" s="35" t="s">
        <v>1152</v>
      </c>
      <c r="C899" s="35" t="s">
        <v>222</v>
      </c>
      <c r="D899" s="35" t="s">
        <v>222</v>
      </c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>
      <c r="A900" s="35" t="s">
        <v>1153</v>
      </c>
      <c r="B900" s="35" t="s">
        <v>1154</v>
      </c>
      <c r="C900" s="35" t="s">
        <v>219</v>
      </c>
      <c r="D900" s="35" t="s">
        <v>219</v>
      </c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>
      <c r="A901" s="35" t="s">
        <v>1155</v>
      </c>
      <c r="B901" s="35" t="s">
        <v>1154</v>
      </c>
      <c r="C901" s="35" t="s">
        <v>226</v>
      </c>
      <c r="D901" s="35" t="s">
        <v>226</v>
      </c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>
      <c r="A902" s="35" t="s">
        <v>1156</v>
      </c>
      <c r="B902" s="35" t="s">
        <v>1154</v>
      </c>
      <c r="C902" s="35" t="s">
        <v>226</v>
      </c>
      <c r="D902" s="35" t="s">
        <v>226</v>
      </c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>
      <c r="A903" s="35" t="s">
        <v>1154</v>
      </c>
      <c r="B903" s="35" t="s">
        <v>1154</v>
      </c>
      <c r="C903" s="35" t="s">
        <v>226</v>
      </c>
      <c r="D903" s="35" t="s">
        <v>226</v>
      </c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>
      <c r="A904" s="35" t="s">
        <v>1157</v>
      </c>
      <c r="B904" s="35" t="s">
        <v>1154</v>
      </c>
      <c r="C904" s="35" t="s">
        <v>226</v>
      </c>
      <c r="D904" s="35" t="s">
        <v>226</v>
      </c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>
      <c r="A905" s="35" t="s">
        <v>1158</v>
      </c>
      <c r="B905" s="35" t="s">
        <v>1154</v>
      </c>
      <c r="C905" s="35" t="s">
        <v>226</v>
      </c>
      <c r="D905" s="35" t="s">
        <v>226</v>
      </c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>
      <c r="A906" s="36" t="s">
        <v>1159</v>
      </c>
      <c r="B906" s="36" t="s">
        <v>1160</v>
      </c>
      <c r="C906" s="35" t="s">
        <v>226</v>
      </c>
      <c r="D906" s="35" t="s">
        <v>226</v>
      </c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>
      <c r="A907" s="35" t="s">
        <v>1161</v>
      </c>
      <c r="B907" s="35" t="s">
        <v>1162</v>
      </c>
      <c r="C907" s="35" t="s">
        <v>226</v>
      </c>
      <c r="D907" s="35" t="s">
        <v>226</v>
      </c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>
      <c r="A908" s="35" t="s">
        <v>167</v>
      </c>
      <c r="B908" s="35" t="s">
        <v>167</v>
      </c>
      <c r="C908" s="35" t="s">
        <v>222</v>
      </c>
      <c r="D908" s="35" t="s">
        <v>222</v>
      </c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>
      <c r="A909" s="35" t="s">
        <v>1163</v>
      </c>
      <c r="B909" s="35" t="s">
        <v>167</v>
      </c>
      <c r="C909" s="35" t="s">
        <v>222</v>
      </c>
      <c r="D909" s="35" t="s">
        <v>222</v>
      </c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>
      <c r="A910" s="35" t="s">
        <v>1164</v>
      </c>
      <c r="B910" s="35" t="s">
        <v>1165</v>
      </c>
      <c r="C910" s="35" t="s">
        <v>226</v>
      </c>
      <c r="D910" s="35" t="s">
        <v>226</v>
      </c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>
      <c r="A911" s="36" t="s">
        <v>1166</v>
      </c>
      <c r="B911" s="36" t="s">
        <v>1166</v>
      </c>
      <c r="C911" s="35"/>
      <c r="D911" s="35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>
      <c r="A912" s="35" t="s">
        <v>1167</v>
      </c>
      <c r="B912" s="35" t="s">
        <v>1168</v>
      </c>
      <c r="C912" s="35" t="s">
        <v>222</v>
      </c>
      <c r="D912" s="35" t="s">
        <v>222</v>
      </c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>
      <c r="A913" s="35" t="s">
        <v>1169</v>
      </c>
      <c r="B913" s="35" t="s">
        <v>1169</v>
      </c>
      <c r="C913" s="35" t="s">
        <v>226</v>
      </c>
      <c r="D913" s="35" t="s">
        <v>226</v>
      </c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>
      <c r="A914" s="35" t="s">
        <v>1170</v>
      </c>
      <c r="B914" s="35" t="s">
        <v>1169</v>
      </c>
      <c r="C914" s="35" t="s">
        <v>226</v>
      </c>
      <c r="D914" s="35" t="s">
        <v>226</v>
      </c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>
      <c r="A915" s="35" t="s">
        <v>1171</v>
      </c>
      <c r="B915" s="35" t="s">
        <v>1171</v>
      </c>
      <c r="C915" s="35" t="s">
        <v>222</v>
      </c>
      <c r="D915" s="35" t="s">
        <v>222</v>
      </c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>
      <c r="A916" s="35" t="s">
        <v>1172</v>
      </c>
      <c r="B916" s="35" t="s">
        <v>1171</v>
      </c>
      <c r="C916" s="35" t="s">
        <v>222</v>
      </c>
      <c r="D916" s="35" t="s">
        <v>222</v>
      </c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>
      <c r="A917" s="35" t="s">
        <v>1173</v>
      </c>
      <c r="B917" s="35" t="s">
        <v>1174</v>
      </c>
      <c r="C917" s="35" t="s">
        <v>219</v>
      </c>
      <c r="D917" s="35" t="s">
        <v>219</v>
      </c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>
      <c r="A918" s="35" t="s">
        <v>1173</v>
      </c>
      <c r="B918" s="35" t="s">
        <v>1174</v>
      </c>
      <c r="C918" s="35" t="s">
        <v>219</v>
      </c>
      <c r="D918" s="35" t="s">
        <v>219</v>
      </c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>
      <c r="A919" s="35" t="s">
        <v>1175</v>
      </c>
      <c r="B919" s="35" t="s">
        <v>1174</v>
      </c>
      <c r="C919" s="35" t="s">
        <v>219</v>
      </c>
      <c r="D919" s="35" t="s">
        <v>219</v>
      </c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>
      <c r="A920" s="35" t="s">
        <v>1176</v>
      </c>
      <c r="B920" s="35" t="s">
        <v>1174</v>
      </c>
      <c r="C920" s="35" t="s">
        <v>219</v>
      </c>
      <c r="D920" s="35" t="s">
        <v>219</v>
      </c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>
      <c r="A921" s="35" t="s">
        <v>168</v>
      </c>
      <c r="B921" s="35" t="s">
        <v>1177</v>
      </c>
      <c r="C921" s="35" t="s">
        <v>226</v>
      </c>
      <c r="D921" s="35" t="s">
        <v>226</v>
      </c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>
      <c r="A922" s="35" t="s">
        <v>1178</v>
      </c>
      <c r="B922" s="35" t="s">
        <v>164</v>
      </c>
      <c r="C922" s="35" t="s">
        <v>219</v>
      </c>
      <c r="D922" s="35" t="s">
        <v>219</v>
      </c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>
      <c r="A923" s="35" t="s">
        <v>1179</v>
      </c>
      <c r="B923" s="35" t="s">
        <v>164</v>
      </c>
      <c r="C923" s="35" t="s">
        <v>219</v>
      </c>
      <c r="D923" s="35" t="s">
        <v>219</v>
      </c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>
      <c r="A924" s="35" t="s">
        <v>1180</v>
      </c>
      <c r="B924" s="35" t="s">
        <v>1180</v>
      </c>
      <c r="C924" s="35" t="s">
        <v>222</v>
      </c>
      <c r="D924" s="35" t="s">
        <v>222</v>
      </c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>
      <c r="A925" s="35" t="s">
        <v>1181</v>
      </c>
      <c r="B925" s="35" t="s">
        <v>1181</v>
      </c>
      <c r="C925" s="35" t="s">
        <v>222</v>
      </c>
      <c r="D925" s="35" t="s">
        <v>222</v>
      </c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>
      <c r="A926" s="35" t="s">
        <v>1182</v>
      </c>
      <c r="B926" s="35" t="s">
        <v>1183</v>
      </c>
      <c r="C926" s="35" t="s">
        <v>226</v>
      </c>
      <c r="D926" s="35" t="s">
        <v>226</v>
      </c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>
      <c r="A927" s="35" t="s">
        <v>1184</v>
      </c>
      <c r="B927" s="35" t="s">
        <v>1184</v>
      </c>
      <c r="C927" s="35" t="s">
        <v>222</v>
      </c>
      <c r="D927" s="35" t="s">
        <v>222</v>
      </c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>
      <c r="A928" s="35" t="s">
        <v>1185</v>
      </c>
      <c r="B928" s="35" t="s">
        <v>1185</v>
      </c>
      <c r="C928" s="35" t="s">
        <v>226</v>
      </c>
      <c r="D928" s="35" t="s">
        <v>226</v>
      </c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>
      <c r="A929" s="35" t="s">
        <v>1186</v>
      </c>
      <c r="B929" s="35" t="s">
        <v>1186</v>
      </c>
      <c r="C929" s="35" t="s">
        <v>226</v>
      </c>
      <c r="D929" s="35" t="s">
        <v>226</v>
      </c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>
      <c r="A930" s="35" t="s">
        <v>1187</v>
      </c>
      <c r="B930" s="35" t="s">
        <v>1186</v>
      </c>
      <c r="C930" s="35" t="s">
        <v>222</v>
      </c>
      <c r="D930" s="35" t="s">
        <v>222</v>
      </c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>
      <c r="A931" s="35" t="s">
        <v>1188</v>
      </c>
      <c r="B931" s="35" t="s">
        <v>1189</v>
      </c>
      <c r="C931" s="35" t="s">
        <v>226</v>
      </c>
      <c r="D931" s="35" t="s">
        <v>226</v>
      </c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>
      <c r="A932" s="35" t="s">
        <v>169</v>
      </c>
      <c r="B932" s="35" t="s">
        <v>169</v>
      </c>
      <c r="C932" s="35" t="s">
        <v>222</v>
      </c>
      <c r="D932" s="35" t="s">
        <v>222</v>
      </c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>
      <c r="A933" s="35" t="s">
        <v>1190</v>
      </c>
      <c r="B933" s="35" t="s">
        <v>169</v>
      </c>
      <c r="C933" s="35" t="s">
        <v>222</v>
      </c>
      <c r="D933" s="35" t="s">
        <v>222</v>
      </c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>
      <c r="A934" s="35" t="s">
        <v>1191</v>
      </c>
      <c r="B934" s="35" t="s">
        <v>1191</v>
      </c>
      <c r="C934" s="35" t="s">
        <v>222</v>
      </c>
      <c r="D934" s="35" t="s">
        <v>222</v>
      </c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>
      <c r="A935" s="35" t="s">
        <v>1192</v>
      </c>
      <c r="B935" s="35" t="s">
        <v>1192</v>
      </c>
      <c r="C935" s="35" t="s">
        <v>226</v>
      </c>
      <c r="D935" s="35" t="s">
        <v>226</v>
      </c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>
      <c r="A936" s="35" t="s">
        <v>1193</v>
      </c>
      <c r="B936" s="35" t="s">
        <v>1192</v>
      </c>
      <c r="C936" s="35" t="s">
        <v>226</v>
      </c>
      <c r="D936" s="35" t="s">
        <v>226</v>
      </c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>
      <c r="A937" s="35" t="s">
        <v>1194</v>
      </c>
      <c r="B937" s="35" t="s">
        <v>1195</v>
      </c>
      <c r="C937" s="35" t="s">
        <v>226</v>
      </c>
      <c r="D937" s="35" t="s">
        <v>226</v>
      </c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>
      <c r="A938" s="35" t="s">
        <v>1196</v>
      </c>
      <c r="B938" s="35" t="s">
        <v>1197</v>
      </c>
      <c r="C938" s="35" t="s">
        <v>226</v>
      </c>
      <c r="D938" s="35" t="s">
        <v>226</v>
      </c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>
      <c r="A939" s="35" t="s">
        <v>1198</v>
      </c>
      <c r="B939" s="35" t="s">
        <v>1198</v>
      </c>
      <c r="C939" s="35" t="s">
        <v>222</v>
      </c>
      <c r="D939" s="35" t="s">
        <v>222</v>
      </c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>
      <c r="A940" s="35" t="s">
        <v>1199</v>
      </c>
      <c r="B940" s="35" t="s">
        <v>1198</v>
      </c>
      <c r="C940" s="35" t="s">
        <v>222</v>
      </c>
      <c r="D940" s="35" t="s">
        <v>222</v>
      </c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>
      <c r="A941" s="35" t="s">
        <v>1200</v>
      </c>
      <c r="B941" s="35" t="s">
        <v>1200</v>
      </c>
      <c r="C941" s="35" t="s">
        <v>226</v>
      </c>
      <c r="D941" s="35" t="s">
        <v>226</v>
      </c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>
      <c r="A942" s="35" t="s">
        <v>1201</v>
      </c>
      <c r="B942" s="35" t="s">
        <v>1200</v>
      </c>
      <c r="C942" s="35" t="s">
        <v>226</v>
      </c>
      <c r="D942" s="35" t="s">
        <v>226</v>
      </c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>
      <c r="A943" s="35" t="s">
        <v>1202</v>
      </c>
      <c r="B943" s="35" t="s">
        <v>1202</v>
      </c>
      <c r="C943" s="35" t="s">
        <v>222</v>
      </c>
      <c r="D943" s="35" t="s">
        <v>222</v>
      </c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>
      <c r="A944" s="35" t="s">
        <v>1203</v>
      </c>
      <c r="B944" s="35" t="s">
        <v>1203</v>
      </c>
      <c r="C944" s="35" t="s">
        <v>222</v>
      </c>
      <c r="D944" s="35" t="s">
        <v>222</v>
      </c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>
      <c r="A945" s="36" t="s">
        <v>1204</v>
      </c>
      <c r="B945" s="36" t="s">
        <v>1204</v>
      </c>
      <c r="C945" s="35" t="s">
        <v>226</v>
      </c>
      <c r="D945" s="35" t="s">
        <v>226</v>
      </c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>
      <c r="A946" s="35" t="s">
        <v>1205</v>
      </c>
      <c r="B946" s="35" t="s">
        <v>1206</v>
      </c>
      <c r="C946" s="35" t="s">
        <v>222</v>
      </c>
      <c r="D946" s="35" t="s">
        <v>222</v>
      </c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>
      <c r="A947" s="35" t="s">
        <v>1206</v>
      </c>
      <c r="B947" s="35" t="s">
        <v>1206</v>
      </c>
      <c r="C947" s="35" t="s">
        <v>222</v>
      </c>
      <c r="D947" s="35" t="s">
        <v>222</v>
      </c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>
      <c r="A948" s="35" t="s">
        <v>1207</v>
      </c>
      <c r="B948" s="35" t="s">
        <v>1206</v>
      </c>
      <c r="C948" s="35" t="s">
        <v>222</v>
      </c>
      <c r="D948" s="35" t="s">
        <v>222</v>
      </c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>
      <c r="A949" s="35" t="s">
        <v>1208</v>
      </c>
      <c r="B949" s="35" t="s">
        <v>1206</v>
      </c>
      <c r="C949" s="35" t="s">
        <v>222</v>
      </c>
      <c r="D949" s="35" t="s">
        <v>222</v>
      </c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>
      <c r="A950" s="35" t="s">
        <v>1209</v>
      </c>
      <c r="B950" s="35" t="s">
        <v>1206</v>
      </c>
      <c r="C950" s="35" t="s">
        <v>222</v>
      </c>
      <c r="D950" s="35" t="s">
        <v>222</v>
      </c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>
      <c r="A951" s="35" t="s">
        <v>1210</v>
      </c>
      <c r="B951" s="35" t="s">
        <v>1206</v>
      </c>
      <c r="C951" s="35" t="s">
        <v>222</v>
      </c>
      <c r="D951" s="35" t="s">
        <v>222</v>
      </c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>
      <c r="A952" s="35" t="s">
        <v>1211</v>
      </c>
      <c r="B952" s="35" t="s">
        <v>1206</v>
      </c>
      <c r="C952" s="35" t="s">
        <v>222</v>
      </c>
      <c r="D952" s="35" t="s">
        <v>222</v>
      </c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>
      <c r="A953" s="35" t="s">
        <v>1212</v>
      </c>
      <c r="B953" s="35" t="s">
        <v>1213</v>
      </c>
      <c r="C953" s="35" t="s">
        <v>226</v>
      </c>
      <c r="D953" s="35" t="s">
        <v>226</v>
      </c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>
      <c r="A954" s="35" t="s">
        <v>1214</v>
      </c>
      <c r="B954" s="35" t="s">
        <v>1213</v>
      </c>
      <c r="C954" s="35" t="s">
        <v>226</v>
      </c>
      <c r="D954" s="35" t="s">
        <v>226</v>
      </c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>
      <c r="A955" s="35" t="s">
        <v>1215</v>
      </c>
      <c r="B955" s="35" t="s">
        <v>1215</v>
      </c>
      <c r="C955" s="35" t="s">
        <v>222</v>
      </c>
      <c r="D955" s="35" t="s">
        <v>222</v>
      </c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>
      <c r="A956" s="35" t="s">
        <v>1216</v>
      </c>
      <c r="B956" s="35" t="s">
        <v>1206</v>
      </c>
      <c r="C956" s="35" t="s">
        <v>222</v>
      </c>
      <c r="D956" s="35" t="s">
        <v>222</v>
      </c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>
      <c r="A957" s="35" t="s">
        <v>1217</v>
      </c>
      <c r="B957" s="35" t="s">
        <v>1213</v>
      </c>
      <c r="C957" s="35" t="s">
        <v>226</v>
      </c>
      <c r="D957" s="35" t="s">
        <v>226</v>
      </c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>
      <c r="A958" s="35" t="s">
        <v>1218</v>
      </c>
      <c r="B958" s="35" t="s">
        <v>1219</v>
      </c>
      <c r="C958" s="35" t="s">
        <v>226</v>
      </c>
      <c r="D958" s="35" t="s">
        <v>226</v>
      </c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>
      <c r="A959" s="35" t="s">
        <v>170</v>
      </c>
      <c r="B959" s="35" t="s">
        <v>170</v>
      </c>
      <c r="C959" s="35" t="s">
        <v>222</v>
      </c>
      <c r="D959" s="35" t="s">
        <v>222</v>
      </c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>
      <c r="A960" s="35" t="s">
        <v>1220</v>
      </c>
      <c r="B960" s="35" t="s">
        <v>1221</v>
      </c>
      <c r="C960" s="35" t="s">
        <v>226</v>
      </c>
      <c r="D960" s="35" t="s">
        <v>226</v>
      </c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>
      <c r="A961" s="35" t="s">
        <v>1222</v>
      </c>
      <c r="B961" s="35" t="s">
        <v>1223</v>
      </c>
      <c r="C961" s="35" t="s">
        <v>226</v>
      </c>
      <c r="D961" s="35" t="s">
        <v>226</v>
      </c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>
      <c r="A962" s="35" t="s">
        <v>171</v>
      </c>
      <c r="B962" s="35" t="s">
        <v>171</v>
      </c>
      <c r="C962" s="35" t="s">
        <v>219</v>
      </c>
      <c r="D962" s="35" t="s">
        <v>219</v>
      </c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>
      <c r="A963" s="35" t="s">
        <v>172</v>
      </c>
      <c r="B963" s="35" t="s">
        <v>1224</v>
      </c>
      <c r="C963" s="35" t="s">
        <v>226</v>
      </c>
      <c r="D963" s="35" t="s">
        <v>226</v>
      </c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>
      <c r="A964" s="40" t="s">
        <v>1225</v>
      </c>
      <c r="B964" s="40" t="s">
        <v>1225</v>
      </c>
      <c r="C964" s="36" t="s">
        <v>273</v>
      </c>
      <c r="D964" s="36" t="s">
        <v>273</v>
      </c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>
      <c r="A965" s="35" t="s">
        <v>1226</v>
      </c>
      <c r="B965" s="35" t="s">
        <v>1226</v>
      </c>
      <c r="C965" s="35" t="s">
        <v>226</v>
      </c>
      <c r="D965" s="35" t="s">
        <v>226</v>
      </c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>
      <c r="A966" s="35" t="s">
        <v>1227</v>
      </c>
      <c r="B966" s="35" t="s">
        <v>1226</v>
      </c>
      <c r="C966" s="35" t="s">
        <v>226</v>
      </c>
      <c r="D966" s="35" t="s">
        <v>226</v>
      </c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>
      <c r="A967" s="35" t="s">
        <v>1228</v>
      </c>
      <c r="B967" s="35" t="s">
        <v>1226</v>
      </c>
      <c r="C967" s="35" t="s">
        <v>226</v>
      </c>
      <c r="D967" s="35" t="s">
        <v>226</v>
      </c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>
      <c r="A968" s="35" t="s">
        <v>1229</v>
      </c>
      <c r="B968" s="35" t="s">
        <v>1226</v>
      </c>
      <c r="C968" s="35" t="s">
        <v>226</v>
      </c>
      <c r="D968" s="35" t="s">
        <v>226</v>
      </c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>
      <c r="A969" s="35" t="s">
        <v>1230</v>
      </c>
      <c r="B969" s="35" t="s">
        <v>1231</v>
      </c>
      <c r="C969" s="35" t="s">
        <v>226</v>
      </c>
      <c r="D969" s="35" t="s">
        <v>226</v>
      </c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>
      <c r="A970" s="35" t="s">
        <v>1232</v>
      </c>
      <c r="B970" s="35" t="s">
        <v>1231</v>
      </c>
      <c r="C970" s="35" t="s">
        <v>226</v>
      </c>
      <c r="D970" s="35" t="s">
        <v>226</v>
      </c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>
      <c r="A971" s="35" t="s">
        <v>1233</v>
      </c>
      <c r="B971" s="35" t="s">
        <v>1231</v>
      </c>
      <c r="C971" s="35" t="s">
        <v>226</v>
      </c>
      <c r="D971" s="35" t="s">
        <v>226</v>
      </c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>
      <c r="A972" s="35" t="s">
        <v>1234</v>
      </c>
      <c r="B972" s="35" t="s">
        <v>173</v>
      </c>
      <c r="C972" s="35" t="s">
        <v>219</v>
      </c>
      <c r="D972" s="35" t="s">
        <v>219</v>
      </c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>
      <c r="A973" s="35" t="s">
        <v>1235</v>
      </c>
      <c r="B973" s="35" t="s">
        <v>1231</v>
      </c>
      <c r="C973" s="35" t="s">
        <v>226</v>
      </c>
      <c r="D973" s="35" t="s">
        <v>226</v>
      </c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>
      <c r="A974" s="35" t="s">
        <v>173</v>
      </c>
      <c r="B974" s="35" t="s">
        <v>173</v>
      </c>
      <c r="C974" s="35" t="s">
        <v>219</v>
      </c>
      <c r="D974" s="35" t="s">
        <v>219</v>
      </c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>
      <c r="A975" s="35" t="s">
        <v>1236</v>
      </c>
      <c r="B975" s="35" t="s">
        <v>173</v>
      </c>
      <c r="C975" s="35" t="s">
        <v>219</v>
      </c>
      <c r="D975" s="35" t="s">
        <v>219</v>
      </c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>
      <c r="A976" s="38" t="s">
        <v>1237</v>
      </c>
      <c r="B976" s="35" t="s">
        <v>173</v>
      </c>
      <c r="C976" s="35" t="s">
        <v>219</v>
      </c>
      <c r="D976" s="35" t="s">
        <v>219</v>
      </c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>
      <c r="A977" s="38" t="s">
        <v>1237</v>
      </c>
      <c r="B977" s="35" t="s">
        <v>173</v>
      </c>
      <c r="C977" s="35" t="s">
        <v>219</v>
      </c>
      <c r="D977" s="35" t="s">
        <v>219</v>
      </c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>
      <c r="A978" s="38" t="s">
        <v>1237</v>
      </c>
      <c r="B978" s="35" t="s">
        <v>173</v>
      </c>
      <c r="C978" s="35" t="s">
        <v>219</v>
      </c>
      <c r="D978" s="35" t="s">
        <v>219</v>
      </c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>
      <c r="A979" s="38" t="s">
        <v>1237</v>
      </c>
      <c r="B979" s="35" t="s">
        <v>173</v>
      </c>
      <c r="C979" s="35" t="s">
        <v>219</v>
      </c>
      <c r="D979" s="35" t="s">
        <v>219</v>
      </c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>
      <c r="A980" s="35" t="s">
        <v>1238</v>
      </c>
      <c r="B980" s="35" t="s">
        <v>173</v>
      </c>
      <c r="C980" s="35" t="s">
        <v>219</v>
      </c>
      <c r="D980" s="35" t="s">
        <v>219</v>
      </c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>
      <c r="A981" s="35" t="s">
        <v>1239</v>
      </c>
      <c r="B981" s="35" t="s">
        <v>173</v>
      </c>
      <c r="C981" s="35" t="s">
        <v>219</v>
      </c>
      <c r="D981" s="35" t="s">
        <v>219</v>
      </c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>
      <c r="A982" s="43" t="s">
        <v>1240</v>
      </c>
      <c r="B982" s="35" t="s">
        <v>173</v>
      </c>
      <c r="C982" s="35" t="s">
        <v>219</v>
      </c>
      <c r="D982" s="35" t="s">
        <v>219</v>
      </c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>
      <c r="A983" s="44" t="s">
        <v>1241</v>
      </c>
      <c r="B983" s="35" t="s">
        <v>173</v>
      </c>
      <c r="C983" s="35" t="s">
        <v>219</v>
      </c>
      <c r="D983" s="35" t="s">
        <v>219</v>
      </c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>
      <c r="A984" s="35" t="s">
        <v>1242</v>
      </c>
      <c r="B984" s="35" t="s">
        <v>1243</v>
      </c>
      <c r="C984" s="35" t="s">
        <v>226</v>
      </c>
      <c r="D984" s="35" t="s">
        <v>226</v>
      </c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>
      <c r="A985" s="32" t="s">
        <v>1244</v>
      </c>
      <c r="B985" s="32" t="s">
        <v>1243</v>
      </c>
      <c r="C985" s="35" t="s">
        <v>226</v>
      </c>
      <c r="D985" s="35" t="s">
        <v>226</v>
      </c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>
      <c r="A986" s="35" t="s">
        <v>1245</v>
      </c>
      <c r="B986" s="35" t="s">
        <v>1246</v>
      </c>
      <c r="C986" s="35" t="s">
        <v>226</v>
      </c>
      <c r="D986" s="35" t="s">
        <v>226</v>
      </c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>
      <c r="A987" s="35" t="s">
        <v>174</v>
      </c>
      <c r="B987" s="35" t="s">
        <v>1246</v>
      </c>
      <c r="C987" s="35" t="s">
        <v>226</v>
      </c>
      <c r="D987" s="35" t="s">
        <v>226</v>
      </c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>
      <c r="A988" s="35" t="s">
        <v>1247</v>
      </c>
      <c r="B988" s="35" t="s">
        <v>1248</v>
      </c>
      <c r="C988" s="35" t="s">
        <v>226</v>
      </c>
      <c r="D988" s="35" t="s">
        <v>226</v>
      </c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>
      <c r="A989" s="35" t="s">
        <v>1249</v>
      </c>
      <c r="B989" s="35" t="s">
        <v>1250</v>
      </c>
      <c r="C989" s="35" t="s">
        <v>226</v>
      </c>
      <c r="D989" s="35" t="s">
        <v>226</v>
      </c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>
      <c r="A990" s="35" t="s">
        <v>1251</v>
      </c>
      <c r="B990" s="35" t="s">
        <v>1252</v>
      </c>
      <c r="C990" s="35" t="s">
        <v>226</v>
      </c>
      <c r="D990" s="35" t="s">
        <v>226</v>
      </c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>
      <c r="A991" s="35" t="s">
        <v>1253</v>
      </c>
      <c r="B991" s="35" t="s">
        <v>1253</v>
      </c>
      <c r="C991" s="35" t="s">
        <v>226</v>
      </c>
      <c r="D991" s="35" t="s">
        <v>226</v>
      </c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>
      <c r="A992" s="35" t="s">
        <v>1254</v>
      </c>
      <c r="B992" s="35" t="s">
        <v>1254</v>
      </c>
      <c r="C992" s="35" t="s">
        <v>226</v>
      </c>
      <c r="D992" s="35" t="s">
        <v>226</v>
      </c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>
      <c r="A993" s="35" t="s">
        <v>1255</v>
      </c>
      <c r="B993" s="35" t="s">
        <v>1256</v>
      </c>
      <c r="C993" s="35" t="s">
        <v>226</v>
      </c>
      <c r="D993" s="35" t="s">
        <v>226</v>
      </c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>
      <c r="A994" s="35" t="s">
        <v>1257</v>
      </c>
      <c r="B994" s="35" t="s">
        <v>1257</v>
      </c>
      <c r="C994" s="35" t="s">
        <v>222</v>
      </c>
      <c r="D994" s="35" t="s">
        <v>222</v>
      </c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>
      <c r="A995" s="35" t="s">
        <v>1258</v>
      </c>
      <c r="B995" s="35" t="s">
        <v>1259</v>
      </c>
      <c r="C995" s="35" t="s">
        <v>226</v>
      </c>
      <c r="D995" s="35" t="s">
        <v>226</v>
      </c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>
      <c r="A996" s="35" t="s">
        <v>1260</v>
      </c>
      <c r="B996" s="35" t="s">
        <v>1256</v>
      </c>
      <c r="C996" s="35" t="s">
        <v>226</v>
      </c>
      <c r="D996" s="35" t="s">
        <v>226</v>
      </c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>
      <c r="A997" s="32" t="s">
        <v>1261</v>
      </c>
      <c r="B997" s="32" t="s">
        <v>1256</v>
      </c>
      <c r="C997" s="35" t="s">
        <v>226</v>
      </c>
      <c r="D997" s="35" t="s">
        <v>226</v>
      </c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>
      <c r="A998" s="35" t="s">
        <v>1256</v>
      </c>
      <c r="B998" s="35" t="s">
        <v>1256</v>
      </c>
      <c r="C998" s="35" t="s">
        <v>226</v>
      </c>
      <c r="D998" s="35" t="s">
        <v>226</v>
      </c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>
      <c r="A999" s="35" t="s">
        <v>1262</v>
      </c>
      <c r="B999" s="35" t="s">
        <v>1256</v>
      </c>
      <c r="C999" s="35" t="s">
        <v>226</v>
      </c>
      <c r="D999" s="35" t="s">
        <v>226</v>
      </c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>
      <c r="A1000" s="35" t="s">
        <v>175</v>
      </c>
      <c r="B1000" s="35" t="s">
        <v>1256</v>
      </c>
      <c r="C1000" s="35" t="s">
        <v>226</v>
      </c>
      <c r="D1000" s="35" t="s">
        <v>226</v>
      </c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>
      <c r="A1001" s="35" t="s">
        <v>1263</v>
      </c>
      <c r="B1001" s="35" t="s">
        <v>1264</v>
      </c>
      <c r="C1001" s="35" t="s">
        <v>226</v>
      </c>
      <c r="D1001" s="35" t="s">
        <v>226</v>
      </c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>
      <c r="A1002" s="35" t="s">
        <v>1265</v>
      </c>
      <c r="B1002" s="35" t="s">
        <v>1264</v>
      </c>
      <c r="C1002" s="35" t="s">
        <v>226</v>
      </c>
      <c r="D1002" s="35" t="s">
        <v>226</v>
      </c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>
      <c r="A1003" s="35" t="s">
        <v>1266</v>
      </c>
      <c r="B1003" s="35" t="s">
        <v>1264</v>
      </c>
      <c r="C1003" s="35" t="s">
        <v>226</v>
      </c>
      <c r="D1003" s="35" t="s">
        <v>226</v>
      </c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  <row r="1004">
      <c r="A1004" s="35" t="s">
        <v>1267</v>
      </c>
      <c r="B1004" s="35" t="s">
        <v>1264</v>
      </c>
      <c r="C1004" s="35" t="s">
        <v>226</v>
      </c>
      <c r="D1004" s="35" t="s">
        <v>226</v>
      </c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</row>
    <row r="1005">
      <c r="A1005" s="35" t="s">
        <v>1264</v>
      </c>
      <c r="B1005" s="35" t="s">
        <v>1264</v>
      </c>
      <c r="C1005" s="35" t="s">
        <v>226</v>
      </c>
      <c r="D1005" s="35" t="s">
        <v>226</v>
      </c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</row>
    <row r="1006">
      <c r="A1006" s="35" t="s">
        <v>1268</v>
      </c>
      <c r="B1006" s="35" t="s">
        <v>1264</v>
      </c>
      <c r="C1006" s="35" t="s">
        <v>226</v>
      </c>
      <c r="D1006" s="35" t="s">
        <v>226</v>
      </c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</row>
    <row r="1007">
      <c r="A1007" s="35" t="s">
        <v>176</v>
      </c>
      <c r="B1007" s="35" t="s">
        <v>1269</v>
      </c>
      <c r="C1007" s="35" t="s">
        <v>222</v>
      </c>
      <c r="D1007" s="35" t="s">
        <v>222</v>
      </c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</row>
    <row r="1008">
      <c r="A1008" s="35" t="s">
        <v>1270</v>
      </c>
      <c r="B1008" s="35" t="s">
        <v>1269</v>
      </c>
      <c r="C1008" s="35" t="s">
        <v>222</v>
      </c>
      <c r="D1008" s="35" t="s">
        <v>222</v>
      </c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</row>
    <row r="1009">
      <c r="A1009" s="35" t="s">
        <v>1271</v>
      </c>
      <c r="B1009" s="35" t="s">
        <v>1269</v>
      </c>
      <c r="C1009" s="35" t="s">
        <v>222</v>
      </c>
      <c r="D1009" s="35" t="s">
        <v>222</v>
      </c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</row>
    <row r="1010">
      <c r="A1010" s="35" t="s">
        <v>1272</v>
      </c>
      <c r="B1010" s="32" t="s">
        <v>1269</v>
      </c>
      <c r="C1010" s="35" t="s">
        <v>222</v>
      </c>
      <c r="D1010" s="35" t="s">
        <v>222</v>
      </c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</row>
    <row r="1011">
      <c r="A1011" s="32" t="s">
        <v>1269</v>
      </c>
      <c r="B1011" s="32" t="s">
        <v>1269</v>
      </c>
      <c r="C1011" s="35" t="s">
        <v>222</v>
      </c>
      <c r="D1011" s="35" t="s">
        <v>222</v>
      </c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</row>
    <row r="1012">
      <c r="A1012" s="32" t="s">
        <v>1273</v>
      </c>
      <c r="B1012" s="32" t="s">
        <v>1274</v>
      </c>
      <c r="C1012" s="35" t="s">
        <v>226</v>
      </c>
      <c r="D1012" s="35" t="s">
        <v>226</v>
      </c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</row>
    <row r="1013">
      <c r="A1013" s="32" t="s">
        <v>1274</v>
      </c>
      <c r="B1013" s="32" t="s">
        <v>1274</v>
      </c>
      <c r="C1013" s="35" t="s">
        <v>226</v>
      </c>
      <c r="D1013" s="35" t="s">
        <v>226</v>
      </c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</row>
    <row r="1014">
      <c r="A1014" s="35" t="s">
        <v>1275</v>
      </c>
      <c r="B1014" s="32" t="s">
        <v>1276</v>
      </c>
      <c r="C1014" s="35" t="s">
        <v>226</v>
      </c>
      <c r="D1014" s="35" t="s">
        <v>226</v>
      </c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</row>
    <row r="1015">
      <c r="A1015" s="35" t="s">
        <v>1277</v>
      </c>
      <c r="B1015" s="35" t="s">
        <v>1278</v>
      </c>
      <c r="C1015" s="35" t="s">
        <v>226</v>
      </c>
      <c r="D1015" s="35" t="s">
        <v>226</v>
      </c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</row>
    <row r="1016">
      <c r="A1016" s="32" t="s">
        <v>177</v>
      </c>
      <c r="B1016" s="32" t="s">
        <v>1278</v>
      </c>
      <c r="C1016" s="32" t="s">
        <v>226</v>
      </c>
      <c r="D1016" s="32" t="s">
        <v>226</v>
      </c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</row>
    <row r="1017">
      <c r="A1017" s="32" t="s">
        <v>1279</v>
      </c>
      <c r="B1017" s="32" t="s">
        <v>1280</v>
      </c>
      <c r="C1017" s="32" t="s">
        <v>226</v>
      </c>
      <c r="D1017" s="32" t="s">
        <v>226</v>
      </c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</row>
    <row r="1018">
      <c r="A1018" s="35" t="s">
        <v>1281</v>
      </c>
      <c r="B1018" s="35" t="s">
        <v>1281</v>
      </c>
      <c r="C1018" s="35" t="s">
        <v>226</v>
      </c>
      <c r="D1018" s="35" t="s">
        <v>226</v>
      </c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</row>
    <row r="1019">
      <c r="A1019" s="35" t="s">
        <v>1282</v>
      </c>
      <c r="B1019" s="35" t="s">
        <v>1281</v>
      </c>
      <c r="C1019" s="35" t="s">
        <v>226</v>
      </c>
      <c r="D1019" s="35" t="s">
        <v>226</v>
      </c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</row>
    <row r="1020">
      <c r="A1020" s="32" t="s">
        <v>1283</v>
      </c>
      <c r="B1020" s="35" t="s">
        <v>1284</v>
      </c>
      <c r="C1020" s="35" t="s">
        <v>222</v>
      </c>
      <c r="D1020" s="35" t="s">
        <v>222</v>
      </c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</row>
    <row r="1021">
      <c r="A1021" s="35" t="s">
        <v>1284</v>
      </c>
      <c r="B1021" s="35" t="s">
        <v>1284</v>
      </c>
      <c r="C1021" s="35" t="s">
        <v>222</v>
      </c>
      <c r="D1021" s="35" t="s">
        <v>222</v>
      </c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</row>
    <row r="1022">
      <c r="A1022" s="35" t="s">
        <v>1285</v>
      </c>
      <c r="B1022" s="35" t="s">
        <v>1285</v>
      </c>
      <c r="C1022" s="35" t="s">
        <v>222</v>
      </c>
      <c r="D1022" s="35" t="s">
        <v>222</v>
      </c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</row>
    <row r="1023">
      <c r="A1023" s="35" t="s">
        <v>1286</v>
      </c>
      <c r="B1023" s="35" t="s">
        <v>1286</v>
      </c>
      <c r="C1023" s="35" t="s">
        <v>222</v>
      </c>
      <c r="D1023" s="35" t="s">
        <v>222</v>
      </c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</row>
    <row r="1024">
      <c r="A1024" s="35" t="s">
        <v>1287</v>
      </c>
      <c r="B1024" s="35" t="s">
        <v>1287</v>
      </c>
      <c r="C1024" s="35" t="s">
        <v>222</v>
      </c>
      <c r="D1024" s="35" t="s">
        <v>222</v>
      </c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</row>
    <row r="1025">
      <c r="A1025" s="35" t="s">
        <v>1288</v>
      </c>
      <c r="B1025" s="35" t="s">
        <v>1288</v>
      </c>
      <c r="C1025" s="35" t="s">
        <v>226</v>
      </c>
      <c r="D1025" s="35" t="s">
        <v>226</v>
      </c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</row>
    <row r="1026">
      <c r="A1026" s="35" t="s">
        <v>1289</v>
      </c>
      <c r="B1026" s="35" t="s">
        <v>1290</v>
      </c>
      <c r="C1026" s="35" t="s">
        <v>226</v>
      </c>
      <c r="D1026" s="35" t="s">
        <v>226</v>
      </c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</row>
    <row r="1027">
      <c r="A1027" s="35" t="s">
        <v>1291</v>
      </c>
      <c r="B1027" s="35" t="s">
        <v>1290</v>
      </c>
      <c r="C1027" s="32" t="s">
        <v>226</v>
      </c>
      <c r="D1027" s="32" t="s">
        <v>226</v>
      </c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</row>
    <row r="1028">
      <c r="A1028" s="35" t="s">
        <v>1292</v>
      </c>
      <c r="B1028" s="35" t="s">
        <v>1293</v>
      </c>
      <c r="C1028" s="35" t="s">
        <v>226</v>
      </c>
      <c r="D1028" s="35" t="s">
        <v>226</v>
      </c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</row>
    <row r="1029">
      <c r="A1029" s="35" t="s">
        <v>178</v>
      </c>
      <c r="B1029" s="35" t="s">
        <v>1293</v>
      </c>
      <c r="C1029" s="35" t="s">
        <v>226</v>
      </c>
      <c r="D1029" s="35" t="s">
        <v>226</v>
      </c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</row>
    <row r="1030">
      <c r="A1030" s="35" t="s">
        <v>1294</v>
      </c>
      <c r="B1030" s="35" t="s">
        <v>1295</v>
      </c>
      <c r="C1030" s="35" t="s">
        <v>226</v>
      </c>
      <c r="D1030" s="35" t="s">
        <v>226</v>
      </c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</row>
    <row r="1031">
      <c r="A1031" s="35" t="s">
        <v>179</v>
      </c>
      <c r="B1031" s="35" t="s">
        <v>1295</v>
      </c>
      <c r="C1031" s="35" t="s">
        <v>226</v>
      </c>
      <c r="D1031" s="35" t="s">
        <v>226</v>
      </c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</row>
    <row r="1032">
      <c r="A1032" s="35" t="s">
        <v>1296</v>
      </c>
      <c r="B1032" s="35" t="s">
        <v>1295</v>
      </c>
      <c r="C1032" s="35" t="s">
        <v>226</v>
      </c>
      <c r="D1032" s="35" t="s">
        <v>226</v>
      </c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</row>
    <row r="1033">
      <c r="A1033" s="32" t="s">
        <v>1297</v>
      </c>
      <c r="B1033" s="35" t="s">
        <v>1297</v>
      </c>
      <c r="C1033" s="35" t="s">
        <v>222</v>
      </c>
      <c r="D1033" s="35" t="s">
        <v>222</v>
      </c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</row>
    <row r="1034">
      <c r="A1034" s="41" t="s">
        <v>1298</v>
      </c>
      <c r="B1034" s="35" t="s">
        <v>1299</v>
      </c>
      <c r="C1034" s="35" t="s">
        <v>222</v>
      </c>
      <c r="D1034" s="35" t="s">
        <v>222</v>
      </c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</row>
    <row r="1035">
      <c r="A1035" s="35" t="s">
        <v>1300</v>
      </c>
      <c r="B1035" s="35" t="s">
        <v>1299</v>
      </c>
      <c r="C1035" s="35" t="s">
        <v>222</v>
      </c>
      <c r="D1035" s="35" t="s">
        <v>222</v>
      </c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</row>
    <row r="1036">
      <c r="A1036" s="32" t="s">
        <v>1301</v>
      </c>
      <c r="B1036" s="35" t="s">
        <v>1302</v>
      </c>
      <c r="C1036" s="35" t="s">
        <v>226</v>
      </c>
      <c r="D1036" s="35" t="s">
        <v>226</v>
      </c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</row>
    <row r="1037">
      <c r="A1037" s="35" t="s">
        <v>1303</v>
      </c>
      <c r="B1037" s="35" t="s">
        <v>1302</v>
      </c>
      <c r="C1037" s="35" t="s">
        <v>226</v>
      </c>
      <c r="D1037" s="35" t="s">
        <v>226</v>
      </c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</row>
    <row r="1038">
      <c r="A1038" s="35" t="s">
        <v>180</v>
      </c>
      <c r="B1038" s="35" t="s">
        <v>1302</v>
      </c>
      <c r="C1038" s="35" t="s">
        <v>226</v>
      </c>
      <c r="D1038" s="35" t="s">
        <v>226</v>
      </c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</row>
    <row r="1039">
      <c r="A1039" s="35" t="s">
        <v>1304</v>
      </c>
      <c r="B1039" s="35" t="s">
        <v>1304</v>
      </c>
      <c r="C1039" s="35" t="s">
        <v>222</v>
      </c>
      <c r="D1039" s="35" t="s">
        <v>222</v>
      </c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</row>
    <row r="1040">
      <c r="A1040" s="35" t="s">
        <v>1305</v>
      </c>
      <c r="B1040" s="35" t="s">
        <v>1305</v>
      </c>
      <c r="C1040" s="35" t="s">
        <v>222</v>
      </c>
      <c r="D1040" s="35" t="s">
        <v>222</v>
      </c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</row>
    <row r="1041">
      <c r="A1041" s="35" t="s">
        <v>1306</v>
      </c>
      <c r="B1041" s="32" t="s">
        <v>1307</v>
      </c>
      <c r="C1041" s="32" t="s">
        <v>222</v>
      </c>
      <c r="D1041" s="32" t="s">
        <v>222</v>
      </c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</row>
    <row r="1042">
      <c r="A1042" s="32" t="s">
        <v>1308</v>
      </c>
      <c r="B1042" s="32" t="s">
        <v>181</v>
      </c>
      <c r="C1042" s="32" t="s">
        <v>222</v>
      </c>
      <c r="D1042" s="32" t="s">
        <v>222</v>
      </c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</row>
    <row r="1043">
      <c r="A1043" s="35" t="s">
        <v>181</v>
      </c>
      <c r="B1043" s="32" t="s">
        <v>181</v>
      </c>
      <c r="C1043" s="32" t="s">
        <v>222</v>
      </c>
      <c r="D1043" s="32" t="s">
        <v>222</v>
      </c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</row>
    <row r="1044">
      <c r="A1044" s="35" t="s">
        <v>1307</v>
      </c>
      <c r="B1044" s="35" t="s">
        <v>1307</v>
      </c>
      <c r="C1044" s="35" t="s">
        <v>222</v>
      </c>
      <c r="D1044" s="35" t="s">
        <v>222</v>
      </c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</row>
    <row r="1045">
      <c r="A1045" s="35" t="s">
        <v>1309</v>
      </c>
      <c r="B1045" s="35" t="s">
        <v>1309</v>
      </c>
      <c r="C1045" s="35" t="s">
        <v>222</v>
      </c>
      <c r="D1045" s="35" t="s">
        <v>222</v>
      </c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</row>
    <row r="1046">
      <c r="A1046" s="35" t="s">
        <v>1310</v>
      </c>
      <c r="B1046" s="35" t="s">
        <v>1311</v>
      </c>
      <c r="C1046" s="35" t="s">
        <v>226</v>
      </c>
      <c r="D1046" s="35" t="s">
        <v>226</v>
      </c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</row>
    <row r="1047">
      <c r="A1047" s="35" t="s">
        <v>1312</v>
      </c>
      <c r="B1047" s="32" t="s">
        <v>1312</v>
      </c>
      <c r="C1047" s="35" t="s">
        <v>222</v>
      </c>
      <c r="D1047" s="35" t="s">
        <v>222</v>
      </c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</row>
    <row r="1048">
      <c r="A1048" s="32" t="s">
        <v>1313</v>
      </c>
      <c r="B1048" s="32" t="s">
        <v>1314</v>
      </c>
      <c r="C1048" s="32" t="s">
        <v>222</v>
      </c>
      <c r="D1048" s="32" t="s">
        <v>222</v>
      </c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</row>
    <row r="1049">
      <c r="A1049" s="35" t="s">
        <v>1314</v>
      </c>
      <c r="B1049" s="35" t="s">
        <v>1314</v>
      </c>
      <c r="C1049" s="35" t="s">
        <v>222</v>
      </c>
      <c r="D1049" s="35" t="s">
        <v>222</v>
      </c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</row>
    <row r="1050">
      <c r="A1050" s="35" t="s">
        <v>1315</v>
      </c>
      <c r="B1050" s="32" t="s">
        <v>1316</v>
      </c>
      <c r="C1050" s="32" t="s">
        <v>222</v>
      </c>
      <c r="D1050" s="32" t="s">
        <v>222</v>
      </c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</row>
    <row r="1051">
      <c r="A1051" s="35" t="s">
        <v>1317</v>
      </c>
      <c r="B1051" s="35" t="s">
        <v>1317</v>
      </c>
      <c r="C1051" s="35" t="s">
        <v>222</v>
      </c>
      <c r="D1051" s="35" t="s">
        <v>222</v>
      </c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</row>
    <row r="1052">
      <c r="A1052" s="35" t="s">
        <v>1318</v>
      </c>
      <c r="B1052" s="35" t="s">
        <v>1319</v>
      </c>
      <c r="C1052" s="35" t="s">
        <v>226</v>
      </c>
      <c r="D1052" s="35" t="s">
        <v>226</v>
      </c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</row>
    <row r="1053">
      <c r="A1053" s="32" t="s">
        <v>1320</v>
      </c>
      <c r="B1053" s="32" t="s">
        <v>1319</v>
      </c>
      <c r="C1053" s="32" t="s">
        <v>226</v>
      </c>
      <c r="D1053" s="32" t="s">
        <v>226</v>
      </c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</row>
    <row r="1054">
      <c r="A1054" s="35" t="s">
        <v>1319</v>
      </c>
      <c r="B1054" s="35" t="s">
        <v>1319</v>
      </c>
      <c r="C1054" s="35" t="s">
        <v>226</v>
      </c>
      <c r="D1054" s="35" t="s">
        <v>226</v>
      </c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</row>
    <row r="1055">
      <c r="A1055" s="32" t="s">
        <v>1321</v>
      </c>
      <c r="B1055" s="32" t="s">
        <v>1319</v>
      </c>
      <c r="C1055" s="32" t="s">
        <v>226</v>
      </c>
      <c r="D1055" s="32" t="s">
        <v>226</v>
      </c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</row>
    <row r="1056">
      <c r="A1056" s="35" t="s">
        <v>1322</v>
      </c>
      <c r="B1056" s="32" t="s">
        <v>1323</v>
      </c>
      <c r="C1056" s="32" t="s">
        <v>226</v>
      </c>
      <c r="D1056" s="32" t="s">
        <v>226</v>
      </c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</row>
    <row r="1057">
      <c r="A1057" s="32" t="s">
        <v>182</v>
      </c>
      <c r="B1057" s="32" t="s">
        <v>1323</v>
      </c>
      <c r="C1057" s="35" t="s">
        <v>226</v>
      </c>
      <c r="D1057" s="35" t="s">
        <v>226</v>
      </c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</row>
    <row r="1058">
      <c r="A1058" s="32" t="s">
        <v>183</v>
      </c>
      <c r="B1058" s="32" t="s">
        <v>183</v>
      </c>
      <c r="C1058" s="35" t="s">
        <v>273</v>
      </c>
      <c r="D1058" s="35" t="s">
        <v>273</v>
      </c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</row>
    <row r="1059">
      <c r="A1059" s="32" t="s">
        <v>1324</v>
      </c>
      <c r="B1059" s="32" t="s">
        <v>1325</v>
      </c>
      <c r="C1059" s="35" t="s">
        <v>226</v>
      </c>
      <c r="D1059" s="35" t="s">
        <v>226</v>
      </c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</row>
    <row r="1060">
      <c r="A1060" s="32" t="s">
        <v>1326</v>
      </c>
      <c r="B1060" s="35" t="s">
        <v>1327</v>
      </c>
      <c r="C1060" s="35" t="s">
        <v>226</v>
      </c>
      <c r="D1060" s="35" t="s">
        <v>226</v>
      </c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</row>
    <row r="1061">
      <c r="A1061" s="35" t="s">
        <v>1328</v>
      </c>
      <c r="B1061" s="35" t="s">
        <v>1329</v>
      </c>
      <c r="C1061" s="35" t="s">
        <v>226</v>
      </c>
      <c r="D1061" s="35" t="s">
        <v>226</v>
      </c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</row>
    <row r="1062">
      <c r="A1062" s="32" t="s">
        <v>184</v>
      </c>
      <c r="B1062" s="35" t="s">
        <v>1330</v>
      </c>
      <c r="C1062" s="35" t="s">
        <v>226</v>
      </c>
      <c r="D1062" s="35" t="s">
        <v>226</v>
      </c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</row>
    <row r="1063">
      <c r="A1063" s="35" t="s">
        <v>1331</v>
      </c>
      <c r="B1063" s="35" t="s">
        <v>1330</v>
      </c>
      <c r="C1063" s="35" t="s">
        <v>226</v>
      </c>
      <c r="D1063" s="35" t="s">
        <v>226</v>
      </c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</row>
    <row r="1064">
      <c r="A1064" s="32" t="s">
        <v>1332</v>
      </c>
      <c r="B1064" s="35" t="s">
        <v>1330</v>
      </c>
      <c r="C1064" s="35" t="s">
        <v>226</v>
      </c>
      <c r="D1064" s="35" t="s">
        <v>226</v>
      </c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</row>
    <row r="1065">
      <c r="A1065" s="35" t="s">
        <v>1333</v>
      </c>
      <c r="B1065" s="35" t="s">
        <v>1330</v>
      </c>
      <c r="C1065" s="35" t="s">
        <v>226</v>
      </c>
      <c r="D1065" s="35" t="s">
        <v>226</v>
      </c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</row>
    <row r="1066">
      <c r="A1066" s="44" t="s">
        <v>1334</v>
      </c>
      <c r="B1066" s="35" t="s">
        <v>1330</v>
      </c>
      <c r="C1066" s="35" t="s">
        <v>226</v>
      </c>
      <c r="D1066" s="35" t="s">
        <v>226</v>
      </c>
      <c r="E1066" s="35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</row>
    <row r="1067">
      <c r="A1067" s="35" t="s">
        <v>1335</v>
      </c>
      <c r="B1067" s="37" t="s">
        <v>218</v>
      </c>
      <c r="C1067" s="35" t="s">
        <v>219</v>
      </c>
      <c r="D1067" s="35" t="s">
        <v>219</v>
      </c>
      <c r="E1067" s="35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</row>
    <row r="1068">
      <c r="A1068" s="38" t="s">
        <v>1336</v>
      </c>
      <c r="B1068" s="37" t="s">
        <v>218</v>
      </c>
      <c r="C1068" s="35" t="s">
        <v>219</v>
      </c>
      <c r="D1068" s="35" t="s">
        <v>219</v>
      </c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</row>
    <row r="1069">
      <c r="A1069" s="38" t="s">
        <v>1336</v>
      </c>
      <c r="B1069" s="37" t="s">
        <v>218</v>
      </c>
      <c r="C1069" s="35" t="s">
        <v>219</v>
      </c>
      <c r="D1069" s="35" t="s">
        <v>219</v>
      </c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</row>
    <row r="1070">
      <c r="A1070" s="35" t="s">
        <v>1337</v>
      </c>
      <c r="B1070" s="37" t="s">
        <v>218</v>
      </c>
      <c r="C1070" s="35" t="s">
        <v>219</v>
      </c>
      <c r="D1070" s="35" t="s">
        <v>219</v>
      </c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</row>
    <row r="1071">
      <c r="A1071" s="35" t="s">
        <v>1338</v>
      </c>
      <c r="B1071" s="37" t="s">
        <v>218</v>
      </c>
      <c r="C1071" s="35" t="s">
        <v>219</v>
      </c>
      <c r="D1071" s="35" t="s">
        <v>219</v>
      </c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</row>
    <row r="1072">
      <c r="A1072" s="35" t="s">
        <v>218</v>
      </c>
      <c r="B1072" s="37" t="s">
        <v>218</v>
      </c>
      <c r="C1072" s="35" t="s">
        <v>219</v>
      </c>
      <c r="D1072" s="35" t="s">
        <v>219</v>
      </c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</row>
    <row r="1073">
      <c r="A1073" s="35" t="s">
        <v>1339</v>
      </c>
      <c r="B1073" s="37" t="s">
        <v>218</v>
      </c>
      <c r="C1073" s="35" t="s">
        <v>219</v>
      </c>
      <c r="D1073" s="35" t="s">
        <v>219</v>
      </c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</row>
    <row r="1074">
      <c r="A1074" s="35" t="s">
        <v>1340</v>
      </c>
      <c r="B1074" s="35" t="s">
        <v>1341</v>
      </c>
      <c r="C1074" s="35" t="s">
        <v>226</v>
      </c>
      <c r="D1074" s="35" t="s">
        <v>226</v>
      </c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</row>
    <row r="1075">
      <c r="A1075" s="35" t="s">
        <v>185</v>
      </c>
      <c r="B1075" s="35" t="s">
        <v>1341</v>
      </c>
      <c r="C1075" s="35" t="s">
        <v>226</v>
      </c>
      <c r="D1075" s="35" t="s">
        <v>226</v>
      </c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</row>
    <row r="1076">
      <c r="A1076" s="32" t="s">
        <v>1342</v>
      </c>
      <c r="B1076" s="32" t="s">
        <v>1341</v>
      </c>
      <c r="C1076" s="35" t="s">
        <v>226</v>
      </c>
      <c r="D1076" s="35" t="s">
        <v>226</v>
      </c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</row>
    <row r="1077">
      <c r="A1077" s="35" t="s">
        <v>1343</v>
      </c>
      <c r="B1077" s="35" t="s">
        <v>1344</v>
      </c>
      <c r="C1077" s="35" t="s">
        <v>226</v>
      </c>
      <c r="D1077" s="35" t="s">
        <v>226</v>
      </c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</row>
    <row r="1078">
      <c r="A1078" s="35" t="s">
        <v>1345</v>
      </c>
      <c r="B1078" s="35" t="s">
        <v>1344</v>
      </c>
      <c r="C1078" s="35" t="s">
        <v>226</v>
      </c>
      <c r="D1078" s="35" t="s">
        <v>226</v>
      </c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</row>
    <row r="1079">
      <c r="A1079" s="35" t="s">
        <v>1346</v>
      </c>
      <c r="B1079" s="35" t="s">
        <v>1347</v>
      </c>
      <c r="C1079" s="35" t="s">
        <v>226</v>
      </c>
      <c r="D1079" s="35" t="s">
        <v>226</v>
      </c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</row>
    <row r="1080">
      <c r="A1080" s="32" t="s">
        <v>1348</v>
      </c>
      <c r="B1080" s="32" t="s">
        <v>1349</v>
      </c>
      <c r="C1080" s="35" t="s">
        <v>226</v>
      </c>
      <c r="D1080" s="35" t="s">
        <v>226</v>
      </c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</row>
    <row r="1081">
      <c r="A1081" s="32" t="s">
        <v>186</v>
      </c>
      <c r="B1081" s="32" t="s">
        <v>1349</v>
      </c>
      <c r="C1081" s="35" t="s">
        <v>226</v>
      </c>
      <c r="D1081" s="35" t="s">
        <v>226</v>
      </c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</row>
    <row r="1082">
      <c r="A1082" s="36" t="s">
        <v>1350</v>
      </c>
      <c r="B1082" s="32" t="s">
        <v>1349</v>
      </c>
      <c r="C1082" s="36" t="s">
        <v>226</v>
      </c>
      <c r="D1082" s="36" t="s">
        <v>226</v>
      </c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</row>
    <row r="1083">
      <c r="A1083" s="35" t="s">
        <v>1351</v>
      </c>
      <c r="B1083" s="35" t="s">
        <v>1349</v>
      </c>
      <c r="C1083" s="35" t="s">
        <v>226</v>
      </c>
      <c r="D1083" s="35" t="s">
        <v>226</v>
      </c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</row>
    <row r="1084">
      <c r="A1084" s="35" t="s">
        <v>1352</v>
      </c>
      <c r="B1084" s="35" t="s">
        <v>1353</v>
      </c>
      <c r="C1084" s="35" t="s">
        <v>226</v>
      </c>
      <c r="D1084" s="35" t="s">
        <v>226</v>
      </c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</row>
    <row r="1085">
      <c r="A1085" s="35" t="s">
        <v>1354</v>
      </c>
      <c r="B1085" s="32" t="s">
        <v>1278</v>
      </c>
      <c r="C1085" s="32" t="s">
        <v>226</v>
      </c>
      <c r="D1085" s="32" t="s">
        <v>226</v>
      </c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</row>
    <row r="1086">
      <c r="A1086" s="35" t="s">
        <v>1355</v>
      </c>
      <c r="B1086" s="35" t="s">
        <v>1356</v>
      </c>
      <c r="C1086" s="35" t="s">
        <v>226</v>
      </c>
      <c r="D1086" s="35" t="s">
        <v>226</v>
      </c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</row>
    <row r="1087">
      <c r="A1087" s="35" t="s">
        <v>1357</v>
      </c>
      <c r="B1087" s="35" t="s">
        <v>1356</v>
      </c>
      <c r="C1087" s="35" t="s">
        <v>226</v>
      </c>
      <c r="D1087" s="35" t="s">
        <v>226</v>
      </c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</row>
    <row r="1088">
      <c r="A1088" s="35" t="s">
        <v>1358</v>
      </c>
      <c r="B1088" s="35" t="s">
        <v>1356</v>
      </c>
      <c r="C1088" s="35" t="s">
        <v>226</v>
      </c>
      <c r="D1088" s="35" t="s">
        <v>226</v>
      </c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</row>
    <row r="1089">
      <c r="A1089" s="35" t="s">
        <v>187</v>
      </c>
      <c r="B1089" s="35" t="s">
        <v>1356</v>
      </c>
      <c r="C1089" s="35" t="s">
        <v>226</v>
      </c>
      <c r="D1089" s="35" t="s">
        <v>226</v>
      </c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</row>
    <row r="1090">
      <c r="A1090" s="35" t="s">
        <v>1359</v>
      </c>
      <c r="B1090" s="35" t="s">
        <v>1356</v>
      </c>
      <c r="C1090" s="35" t="s">
        <v>226</v>
      </c>
      <c r="D1090" s="35" t="s">
        <v>226</v>
      </c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</row>
    <row r="1091">
      <c r="A1091" s="35" t="s">
        <v>1360</v>
      </c>
      <c r="B1091" s="35" t="s">
        <v>193</v>
      </c>
      <c r="C1091" s="35" t="s">
        <v>247</v>
      </c>
      <c r="D1091" s="35" t="s">
        <v>247</v>
      </c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</row>
    <row r="1092">
      <c r="A1092" s="35" t="s">
        <v>1361</v>
      </c>
      <c r="B1092" s="35" t="s">
        <v>193</v>
      </c>
      <c r="C1092" s="35" t="s">
        <v>247</v>
      </c>
      <c r="D1092" s="35" t="s">
        <v>247</v>
      </c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</row>
    <row r="1093">
      <c r="A1093" s="32" t="s">
        <v>188</v>
      </c>
      <c r="B1093" s="35" t="s">
        <v>188</v>
      </c>
      <c r="C1093" s="35" t="s">
        <v>226</v>
      </c>
      <c r="D1093" s="35" t="s">
        <v>226</v>
      </c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</row>
    <row r="1094">
      <c r="A1094" s="35" t="s">
        <v>1362</v>
      </c>
      <c r="B1094" s="35" t="s">
        <v>1363</v>
      </c>
      <c r="C1094" s="35" t="s">
        <v>226</v>
      </c>
      <c r="D1094" s="35" t="s">
        <v>226</v>
      </c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</row>
    <row r="1095">
      <c r="A1095" s="35" t="s">
        <v>1364</v>
      </c>
      <c r="B1095" s="35" t="s">
        <v>1363</v>
      </c>
      <c r="C1095" s="35" t="s">
        <v>226</v>
      </c>
      <c r="D1095" s="35" t="s">
        <v>226</v>
      </c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</row>
    <row r="1096">
      <c r="A1096" s="35" t="s">
        <v>189</v>
      </c>
      <c r="B1096" s="35" t="s">
        <v>1363</v>
      </c>
      <c r="C1096" s="35" t="s">
        <v>226</v>
      </c>
      <c r="D1096" s="35" t="s">
        <v>226</v>
      </c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</row>
    <row r="1097">
      <c r="A1097" s="35" t="s">
        <v>1365</v>
      </c>
      <c r="B1097" s="35" t="s">
        <v>1363</v>
      </c>
      <c r="C1097" s="35" t="s">
        <v>226</v>
      </c>
      <c r="D1097" s="35" t="s">
        <v>226</v>
      </c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</row>
    <row r="1098">
      <c r="A1098" s="32" t="s">
        <v>1366</v>
      </c>
      <c r="B1098" s="35" t="s">
        <v>1363</v>
      </c>
      <c r="C1098" s="35" t="s">
        <v>226</v>
      </c>
      <c r="D1098" s="35" t="s">
        <v>226</v>
      </c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</row>
    <row r="1099">
      <c r="A1099" s="35" t="s">
        <v>1367</v>
      </c>
      <c r="B1099" s="35" t="s">
        <v>1367</v>
      </c>
      <c r="C1099" s="35" t="s">
        <v>222</v>
      </c>
      <c r="D1099" s="35" t="s">
        <v>222</v>
      </c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</row>
    <row r="1100">
      <c r="A1100" s="35" t="s">
        <v>1368</v>
      </c>
      <c r="B1100" s="35" t="s">
        <v>1368</v>
      </c>
      <c r="C1100" s="35" t="s">
        <v>226</v>
      </c>
      <c r="D1100" s="35" t="s">
        <v>226</v>
      </c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</row>
    <row r="1101">
      <c r="A1101" s="35" t="s">
        <v>190</v>
      </c>
      <c r="B1101" s="35" t="s">
        <v>1369</v>
      </c>
      <c r="C1101" s="35" t="s">
        <v>226</v>
      </c>
      <c r="D1101" s="35" t="s">
        <v>226</v>
      </c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</row>
    <row r="1102">
      <c r="A1102" s="35" t="s">
        <v>1370</v>
      </c>
      <c r="B1102" s="35" t="s">
        <v>1371</v>
      </c>
      <c r="C1102" s="35" t="s">
        <v>226</v>
      </c>
      <c r="D1102" s="35" t="s">
        <v>226</v>
      </c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</row>
    <row r="1103">
      <c r="A1103" s="35" t="s">
        <v>1372</v>
      </c>
      <c r="B1103" s="32" t="s">
        <v>1371</v>
      </c>
      <c r="C1103" s="32" t="s">
        <v>226</v>
      </c>
      <c r="D1103" s="32" t="s">
        <v>226</v>
      </c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</row>
    <row r="1104">
      <c r="A1104" s="35" t="s">
        <v>191</v>
      </c>
      <c r="B1104" s="32" t="s">
        <v>1371</v>
      </c>
      <c r="C1104" s="32" t="s">
        <v>226</v>
      </c>
      <c r="D1104" s="32" t="s">
        <v>226</v>
      </c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</row>
    <row r="1105">
      <c r="A1105" s="35" t="s">
        <v>1373</v>
      </c>
      <c r="B1105" s="32" t="s">
        <v>1371</v>
      </c>
      <c r="C1105" s="35" t="s">
        <v>226</v>
      </c>
      <c r="D1105" s="35" t="s">
        <v>226</v>
      </c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</row>
    <row r="1106">
      <c r="A1106" s="35" t="s">
        <v>192</v>
      </c>
      <c r="B1106" s="35" t="s">
        <v>1374</v>
      </c>
      <c r="C1106" s="35" t="s">
        <v>226</v>
      </c>
      <c r="D1106" s="35" t="s">
        <v>226</v>
      </c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</row>
    <row r="1107">
      <c r="A1107" s="35" t="s">
        <v>1375</v>
      </c>
      <c r="B1107" s="35" t="s">
        <v>1376</v>
      </c>
      <c r="C1107" s="35" t="s">
        <v>226</v>
      </c>
      <c r="D1107" s="35" t="s">
        <v>226</v>
      </c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</row>
    <row r="1108">
      <c r="A1108" s="35" t="s">
        <v>1377</v>
      </c>
      <c r="B1108" s="35" t="s">
        <v>1378</v>
      </c>
      <c r="C1108" s="35" t="s">
        <v>226</v>
      </c>
      <c r="D1108" s="35" t="s">
        <v>226</v>
      </c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</row>
    <row r="1109">
      <c r="A1109" s="35" t="s">
        <v>1378</v>
      </c>
      <c r="B1109" s="35" t="s">
        <v>1378</v>
      </c>
      <c r="C1109" s="35" t="s">
        <v>226</v>
      </c>
      <c r="D1109" s="35" t="s">
        <v>226</v>
      </c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</row>
    <row r="1110">
      <c r="A1110" s="35" t="s">
        <v>1379</v>
      </c>
      <c r="B1110" s="35" t="s">
        <v>1380</v>
      </c>
      <c r="C1110" s="35" t="s">
        <v>226</v>
      </c>
      <c r="D1110" s="35" t="s">
        <v>226</v>
      </c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</row>
    <row r="1111">
      <c r="A1111" s="35" t="s">
        <v>1381</v>
      </c>
      <c r="B1111" s="32" t="s">
        <v>1380</v>
      </c>
      <c r="C1111" s="32" t="s">
        <v>226</v>
      </c>
      <c r="D1111" s="32" t="s">
        <v>226</v>
      </c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</row>
    <row r="1112">
      <c r="A1112" s="35" t="s">
        <v>1382</v>
      </c>
      <c r="B1112" s="32" t="s">
        <v>1380</v>
      </c>
      <c r="C1112" s="35" t="s">
        <v>226</v>
      </c>
      <c r="D1112" s="35" t="s">
        <v>226</v>
      </c>
      <c r="E1112" s="35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</row>
    <row r="1113">
      <c r="A1113" s="35" t="s">
        <v>1383</v>
      </c>
      <c r="B1113" s="35" t="s">
        <v>80</v>
      </c>
      <c r="C1113" s="35" t="s">
        <v>222</v>
      </c>
      <c r="D1113" s="35" t="s">
        <v>222</v>
      </c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</row>
    <row r="1114">
      <c r="A1114" s="6" t="s">
        <v>1384</v>
      </c>
      <c r="B1114" s="35" t="s">
        <v>193</v>
      </c>
      <c r="C1114" s="35" t="s">
        <v>247</v>
      </c>
      <c r="D1114" s="35" t="s">
        <v>247</v>
      </c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</row>
    <row r="1115">
      <c r="A1115" s="35" t="s">
        <v>193</v>
      </c>
      <c r="B1115" s="35" t="s">
        <v>193</v>
      </c>
      <c r="C1115" s="35" t="s">
        <v>247</v>
      </c>
      <c r="D1115" s="35" t="s">
        <v>247</v>
      </c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</row>
    <row r="1116">
      <c r="A1116" s="35" t="s">
        <v>1385</v>
      </c>
      <c r="B1116" s="35" t="s">
        <v>193</v>
      </c>
      <c r="C1116" s="35" t="s">
        <v>247</v>
      </c>
      <c r="D1116" s="35" t="s">
        <v>247</v>
      </c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</row>
    <row r="1117">
      <c r="A1117" s="35" t="s">
        <v>1386</v>
      </c>
      <c r="B1117" s="35" t="s">
        <v>193</v>
      </c>
      <c r="C1117" s="35" t="s">
        <v>247</v>
      </c>
      <c r="D1117" s="35" t="s">
        <v>247</v>
      </c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</row>
    <row r="1118">
      <c r="A1118" s="35" t="s">
        <v>1387</v>
      </c>
      <c r="B1118" s="35" t="s">
        <v>1388</v>
      </c>
      <c r="C1118" s="35" t="s">
        <v>226</v>
      </c>
      <c r="D1118" s="35" t="s">
        <v>226</v>
      </c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</row>
    <row r="1119">
      <c r="A1119" s="35" t="s">
        <v>194</v>
      </c>
      <c r="B1119" s="35" t="s">
        <v>1388</v>
      </c>
      <c r="C1119" s="35" t="s">
        <v>226</v>
      </c>
      <c r="D1119" s="35" t="s">
        <v>226</v>
      </c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</row>
    <row r="1120">
      <c r="A1120" s="35" t="s">
        <v>1389</v>
      </c>
      <c r="B1120" s="32" t="s">
        <v>195</v>
      </c>
      <c r="C1120" s="35" t="s">
        <v>222</v>
      </c>
      <c r="D1120" s="35" t="s">
        <v>222</v>
      </c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</row>
    <row r="1121">
      <c r="A1121" s="35" t="s">
        <v>1390</v>
      </c>
      <c r="B1121" s="32" t="s">
        <v>195</v>
      </c>
      <c r="C1121" s="35" t="s">
        <v>222</v>
      </c>
      <c r="D1121" s="35" t="s">
        <v>222</v>
      </c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</row>
    <row r="1122">
      <c r="A1122" s="35" t="s">
        <v>1391</v>
      </c>
      <c r="B1122" s="35" t="s">
        <v>195</v>
      </c>
      <c r="C1122" s="35" t="s">
        <v>222</v>
      </c>
      <c r="D1122" s="35" t="s">
        <v>222</v>
      </c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</row>
    <row r="1123">
      <c r="A1123" s="35" t="s">
        <v>1392</v>
      </c>
      <c r="B1123" s="35" t="s">
        <v>195</v>
      </c>
      <c r="C1123" s="35" t="s">
        <v>222</v>
      </c>
      <c r="D1123" s="35" t="s">
        <v>222</v>
      </c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</row>
    <row r="1124">
      <c r="A1124" s="35" t="s">
        <v>1393</v>
      </c>
      <c r="B1124" s="35" t="s">
        <v>195</v>
      </c>
      <c r="C1124" s="35" t="s">
        <v>222</v>
      </c>
      <c r="D1124" s="35" t="s">
        <v>222</v>
      </c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</row>
    <row r="1125">
      <c r="A1125" s="35" t="s">
        <v>1394</v>
      </c>
      <c r="B1125" s="35" t="s">
        <v>195</v>
      </c>
      <c r="C1125" s="35" t="s">
        <v>222</v>
      </c>
      <c r="D1125" s="35" t="s">
        <v>222</v>
      </c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2"/>
      <c r="Y1125" s="32"/>
      <c r="Z1125" s="32"/>
    </row>
    <row r="1126">
      <c r="A1126" s="35" t="s">
        <v>1395</v>
      </c>
      <c r="B1126" s="32" t="s">
        <v>195</v>
      </c>
      <c r="C1126" s="32" t="s">
        <v>222</v>
      </c>
      <c r="D1126" s="32" t="s">
        <v>222</v>
      </c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</row>
    <row r="1127">
      <c r="A1127" s="32" t="s">
        <v>1396</v>
      </c>
      <c r="B1127" s="32" t="s">
        <v>195</v>
      </c>
      <c r="C1127" s="32" t="s">
        <v>222</v>
      </c>
      <c r="D1127" s="32" t="s">
        <v>222</v>
      </c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</row>
    <row r="1128">
      <c r="A1128" s="35" t="s">
        <v>195</v>
      </c>
      <c r="B1128" s="35" t="s">
        <v>195</v>
      </c>
      <c r="C1128" s="35" t="s">
        <v>222</v>
      </c>
      <c r="D1128" s="35" t="s">
        <v>222</v>
      </c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</row>
    <row r="1129">
      <c r="A1129" s="35" t="s">
        <v>1397</v>
      </c>
      <c r="B1129" s="35" t="s">
        <v>195</v>
      </c>
      <c r="C1129" s="35" t="s">
        <v>222</v>
      </c>
      <c r="D1129" s="35" t="s">
        <v>222</v>
      </c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</row>
    <row r="1130">
      <c r="A1130" s="35" t="s">
        <v>1398</v>
      </c>
      <c r="B1130" s="35" t="s">
        <v>1399</v>
      </c>
      <c r="C1130" s="35" t="s">
        <v>226</v>
      </c>
      <c r="D1130" s="35" t="s">
        <v>226</v>
      </c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</row>
    <row r="1131">
      <c r="A1131" s="35" t="s">
        <v>1400</v>
      </c>
      <c r="B1131" s="35" t="s">
        <v>1401</v>
      </c>
      <c r="C1131" s="35" t="s">
        <v>219</v>
      </c>
      <c r="D1131" s="35" t="s">
        <v>219</v>
      </c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</row>
    <row r="1132">
      <c r="A1132" s="35" t="s">
        <v>1402</v>
      </c>
      <c r="B1132" s="35" t="s">
        <v>1401</v>
      </c>
      <c r="C1132" s="35" t="s">
        <v>219</v>
      </c>
      <c r="D1132" s="35" t="s">
        <v>219</v>
      </c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</row>
    <row r="1133">
      <c r="A1133" s="35" t="s">
        <v>1403</v>
      </c>
      <c r="B1133" s="35" t="s">
        <v>1401</v>
      </c>
      <c r="C1133" s="35" t="s">
        <v>219</v>
      </c>
      <c r="D1133" s="35" t="s">
        <v>219</v>
      </c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</row>
    <row r="1134">
      <c r="A1134" s="35" t="s">
        <v>1404</v>
      </c>
      <c r="B1134" s="35" t="s">
        <v>1401</v>
      </c>
      <c r="C1134" s="35" t="s">
        <v>219</v>
      </c>
      <c r="D1134" s="35" t="s">
        <v>219</v>
      </c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</row>
    <row r="1135">
      <c r="A1135" s="35" t="s">
        <v>1405</v>
      </c>
      <c r="B1135" s="35" t="s">
        <v>1401</v>
      </c>
      <c r="C1135" s="35" t="s">
        <v>219</v>
      </c>
      <c r="D1135" s="35" t="s">
        <v>219</v>
      </c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</row>
    <row r="1136">
      <c r="A1136" s="35" t="s">
        <v>1406</v>
      </c>
      <c r="B1136" s="35" t="s">
        <v>1401</v>
      </c>
      <c r="C1136" s="35" t="s">
        <v>219</v>
      </c>
      <c r="D1136" s="35" t="s">
        <v>219</v>
      </c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</row>
    <row r="1137">
      <c r="A1137" s="35" t="s">
        <v>1407</v>
      </c>
      <c r="B1137" s="35" t="s">
        <v>1401</v>
      </c>
      <c r="C1137" s="35" t="s">
        <v>219</v>
      </c>
      <c r="D1137" s="35" t="s">
        <v>219</v>
      </c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</row>
    <row r="1138">
      <c r="A1138" s="32" t="s">
        <v>1408</v>
      </c>
      <c r="B1138" s="32" t="s">
        <v>1401</v>
      </c>
      <c r="C1138" s="32" t="s">
        <v>219</v>
      </c>
      <c r="D1138" s="32" t="s">
        <v>219</v>
      </c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</row>
    <row r="1139">
      <c r="A1139" s="32" t="s">
        <v>1409</v>
      </c>
      <c r="B1139" s="32" t="s">
        <v>1401</v>
      </c>
      <c r="C1139" s="32" t="s">
        <v>219</v>
      </c>
      <c r="D1139" s="32" t="s">
        <v>219</v>
      </c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</row>
    <row r="1140">
      <c r="A1140" s="32" t="s">
        <v>1410</v>
      </c>
      <c r="B1140" s="32" t="s">
        <v>1401</v>
      </c>
      <c r="C1140" s="32" t="s">
        <v>219</v>
      </c>
      <c r="D1140" s="32" t="s">
        <v>219</v>
      </c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</row>
    <row r="1141">
      <c r="A1141" s="35" t="s">
        <v>1401</v>
      </c>
      <c r="B1141" s="35" t="s">
        <v>1401</v>
      </c>
      <c r="C1141" s="35" t="s">
        <v>219</v>
      </c>
      <c r="D1141" s="35" t="s">
        <v>219</v>
      </c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</row>
    <row r="1142">
      <c r="A1142" s="35" t="s">
        <v>1411</v>
      </c>
      <c r="B1142" s="35" t="s">
        <v>1401</v>
      </c>
      <c r="C1142" s="35" t="s">
        <v>219</v>
      </c>
      <c r="D1142" s="35" t="s">
        <v>219</v>
      </c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</row>
    <row r="1143">
      <c r="A1143" s="35" t="s">
        <v>1412</v>
      </c>
      <c r="B1143" s="35" t="s">
        <v>1401</v>
      </c>
      <c r="C1143" s="35" t="s">
        <v>219</v>
      </c>
      <c r="D1143" s="35" t="s">
        <v>219</v>
      </c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</row>
    <row r="1144">
      <c r="A1144" s="35" t="s">
        <v>196</v>
      </c>
      <c r="B1144" s="35" t="s">
        <v>1401</v>
      </c>
      <c r="C1144" s="35" t="s">
        <v>219</v>
      </c>
      <c r="D1144" s="35" t="s">
        <v>219</v>
      </c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</row>
    <row r="1145">
      <c r="A1145" s="32" t="s">
        <v>1413</v>
      </c>
      <c r="B1145" s="32" t="s">
        <v>1401</v>
      </c>
      <c r="C1145" s="32" t="s">
        <v>219</v>
      </c>
      <c r="D1145" s="32" t="s">
        <v>219</v>
      </c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</row>
    <row r="1146">
      <c r="A1146" s="32" t="s">
        <v>1414</v>
      </c>
      <c r="B1146" s="32" t="s">
        <v>1401</v>
      </c>
      <c r="C1146" s="32" t="s">
        <v>219</v>
      </c>
      <c r="D1146" s="32" t="s">
        <v>219</v>
      </c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</row>
    <row r="1147">
      <c r="A1147" s="32" t="s">
        <v>1415</v>
      </c>
      <c r="B1147" s="32" t="s">
        <v>1401</v>
      </c>
      <c r="C1147" s="32" t="s">
        <v>219</v>
      </c>
      <c r="D1147" s="32" t="s">
        <v>219</v>
      </c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</row>
    <row r="1148">
      <c r="A1148" s="32" t="s">
        <v>197</v>
      </c>
      <c r="B1148" s="32" t="s">
        <v>197</v>
      </c>
      <c r="C1148" s="32" t="s">
        <v>219</v>
      </c>
      <c r="D1148" s="32" t="s">
        <v>219</v>
      </c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</row>
    <row r="1149">
      <c r="A1149" s="32" t="s">
        <v>1416</v>
      </c>
      <c r="B1149" s="32" t="s">
        <v>1417</v>
      </c>
      <c r="C1149" s="32" t="s">
        <v>226</v>
      </c>
      <c r="D1149" s="32" t="s">
        <v>226</v>
      </c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</row>
    <row r="1150">
      <c r="A1150" s="32" t="s">
        <v>1418</v>
      </c>
      <c r="B1150" s="32" t="s">
        <v>1419</v>
      </c>
      <c r="C1150" s="32" t="s">
        <v>226</v>
      </c>
      <c r="D1150" s="32" t="s">
        <v>226</v>
      </c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</row>
    <row r="1151">
      <c r="A1151" s="35" t="s">
        <v>1420</v>
      </c>
      <c r="B1151" s="32" t="s">
        <v>1419</v>
      </c>
      <c r="C1151" s="35" t="s">
        <v>226</v>
      </c>
      <c r="D1151" s="35" t="s">
        <v>226</v>
      </c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</row>
    <row r="1152">
      <c r="A1152" s="35" t="s">
        <v>1421</v>
      </c>
      <c r="B1152" s="35" t="s">
        <v>1419</v>
      </c>
      <c r="C1152" s="35" t="s">
        <v>226</v>
      </c>
      <c r="D1152" s="35" t="s">
        <v>226</v>
      </c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</row>
    <row r="1153">
      <c r="A1153" s="32" t="s">
        <v>1422</v>
      </c>
      <c r="B1153" s="32" t="s">
        <v>1419</v>
      </c>
      <c r="C1153" s="32" t="s">
        <v>226</v>
      </c>
      <c r="D1153" s="32" t="s">
        <v>226</v>
      </c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</row>
    <row r="1154">
      <c r="A1154" s="35" t="s">
        <v>1419</v>
      </c>
      <c r="B1154" s="32" t="s">
        <v>1419</v>
      </c>
      <c r="C1154" s="32" t="s">
        <v>226</v>
      </c>
      <c r="D1154" s="32" t="s">
        <v>226</v>
      </c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</row>
    <row r="1155">
      <c r="A1155" s="35" t="s">
        <v>1423</v>
      </c>
      <c r="B1155" s="35" t="s">
        <v>1424</v>
      </c>
      <c r="C1155" s="32" t="s">
        <v>226</v>
      </c>
      <c r="D1155" s="32" t="s">
        <v>226</v>
      </c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</row>
    <row r="1156">
      <c r="A1156" s="35" t="s">
        <v>1425</v>
      </c>
      <c r="B1156" s="32" t="s">
        <v>1426</v>
      </c>
      <c r="C1156" s="32" t="s">
        <v>226</v>
      </c>
      <c r="D1156" s="32" t="s">
        <v>226</v>
      </c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</row>
    <row r="1157">
      <c r="A1157" s="35" t="s">
        <v>1426</v>
      </c>
      <c r="B1157" s="35" t="s">
        <v>1426</v>
      </c>
      <c r="C1157" s="35" t="s">
        <v>226</v>
      </c>
      <c r="D1157" s="35" t="s">
        <v>226</v>
      </c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</row>
    <row r="1158">
      <c r="A1158" s="35" t="s">
        <v>1427</v>
      </c>
      <c r="B1158" s="32" t="s">
        <v>1428</v>
      </c>
      <c r="C1158" s="32" t="s">
        <v>222</v>
      </c>
      <c r="D1158" s="32" t="s">
        <v>222</v>
      </c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</row>
    <row r="1159">
      <c r="A1159" s="32" t="s">
        <v>1429</v>
      </c>
      <c r="B1159" s="32" t="s">
        <v>1430</v>
      </c>
      <c r="C1159" s="32" t="s">
        <v>273</v>
      </c>
      <c r="D1159" s="32" t="s">
        <v>273</v>
      </c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</row>
    <row r="1160">
      <c r="A1160" s="35" t="s">
        <v>198</v>
      </c>
      <c r="B1160" s="35" t="s">
        <v>1430</v>
      </c>
      <c r="C1160" s="35" t="s">
        <v>273</v>
      </c>
      <c r="D1160" s="35" t="s">
        <v>273</v>
      </c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</row>
    <row r="1161">
      <c r="A1161" s="35" t="s">
        <v>1431</v>
      </c>
      <c r="B1161" s="32" t="s">
        <v>1430</v>
      </c>
      <c r="C1161" s="35" t="s">
        <v>273</v>
      </c>
      <c r="D1161" s="35" t="s">
        <v>273</v>
      </c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</row>
    <row r="1162">
      <c r="A1162" s="32" t="s">
        <v>1432</v>
      </c>
      <c r="B1162" s="32" t="s">
        <v>1433</v>
      </c>
      <c r="C1162" s="35" t="s">
        <v>226</v>
      </c>
      <c r="D1162" s="35" t="s">
        <v>226</v>
      </c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</row>
    <row r="1163">
      <c r="A1163" s="32" t="s">
        <v>1434</v>
      </c>
      <c r="B1163" s="32" t="s">
        <v>1433</v>
      </c>
      <c r="C1163" s="35" t="s">
        <v>226</v>
      </c>
      <c r="D1163" s="35" t="s">
        <v>226</v>
      </c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</row>
    <row r="1164">
      <c r="A1164" s="35" t="s">
        <v>1435</v>
      </c>
      <c r="B1164" s="35" t="s">
        <v>1435</v>
      </c>
      <c r="C1164" s="35" t="s">
        <v>226</v>
      </c>
      <c r="D1164" s="35" t="s">
        <v>226</v>
      </c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</row>
    <row r="1165">
      <c r="A1165" s="32" t="s">
        <v>1436</v>
      </c>
      <c r="B1165" s="32" t="s">
        <v>1436</v>
      </c>
      <c r="C1165" s="35" t="s">
        <v>222</v>
      </c>
      <c r="D1165" s="35" t="s">
        <v>222</v>
      </c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</row>
    <row r="1166">
      <c r="A1166" s="35" t="s">
        <v>199</v>
      </c>
      <c r="B1166" s="35" t="s">
        <v>199</v>
      </c>
      <c r="C1166" s="35" t="s">
        <v>219</v>
      </c>
      <c r="D1166" s="35" t="s">
        <v>219</v>
      </c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</row>
    <row r="1167">
      <c r="A1167" s="35" t="s">
        <v>1437</v>
      </c>
      <c r="B1167" s="32" t="s">
        <v>199</v>
      </c>
      <c r="C1167" s="35" t="s">
        <v>219</v>
      </c>
      <c r="D1167" s="35" t="s">
        <v>219</v>
      </c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</row>
    <row r="1168">
      <c r="A1168" s="35" t="s">
        <v>1438</v>
      </c>
      <c r="B1168" s="35" t="s">
        <v>199</v>
      </c>
      <c r="C1168" s="35" t="s">
        <v>219</v>
      </c>
      <c r="D1168" s="35" t="s">
        <v>219</v>
      </c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</row>
    <row r="1169">
      <c r="A1169" s="35" t="s">
        <v>1439</v>
      </c>
      <c r="B1169" s="35" t="s">
        <v>199</v>
      </c>
      <c r="C1169" s="35" t="s">
        <v>219</v>
      </c>
      <c r="D1169" s="35" t="s">
        <v>219</v>
      </c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</row>
    <row r="1170">
      <c r="A1170" s="35" t="s">
        <v>1440</v>
      </c>
      <c r="B1170" s="35" t="s">
        <v>199</v>
      </c>
      <c r="C1170" s="35" t="s">
        <v>219</v>
      </c>
      <c r="D1170" s="35" t="s">
        <v>219</v>
      </c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</row>
    <row r="1171">
      <c r="A1171" s="35" t="s">
        <v>1441</v>
      </c>
      <c r="B1171" s="35" t="s">
        <v>199</v>
      </c>
      <c r="C1171" s="35" t="s">
        <v>219</v>
      </c>
      <c r="D1171" s="35" t="s">
        <v>219</v>
      </c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</row>
    <row r="1172">
      <c r="A1172" s="35" t="s">
        <v>1442</v>
      </c>
      <c r="B1172" s="35" t="s">
        <v>199</v>
      </c>
      <c r="C1172" s="35" t="s">
        <v>219</v>
      </c>
      <c r="D1172" s="35" t="s">
        <v>219</v>
      </c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</row>
    <row r="1173">
      <c r="A1173" s="35" t="s">
        <v>1443</v>
      </c>
      <c r="B1173" s="35" t="s">
        <v>1444</v>
      </c>
      <c r="C1173" s="35" t="s">
        <v>226</v>
      </c>
      <c r="D1173" s="35" t="s">
        <v>226</v>
      </c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</row>
    <row r="1174">
      <c r="A1174" s="35" t="s">
        <v>200</v>
      </c>
      <c r="B1174" s="36" t="s">
        <v>1445</v>
      </c>
      <c r="C1174" s="35" t="s">
        <v>226</v>
      </c>
      <c r="D1174" s="35" t="s">
        <v>226</v>
      </c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</row>
    <row r="1175">
      <c r="A1175" s="38" t="s">
        <v>1446</v>
      </c>
      <c r="B1175" s="36" t="s">
        <v>1445</v>
      </c>
      <c r="C1175" s="35" t="s">
        <v>226</v>
      </c>
      <c r="D1175" s="35" t="s">
        <v>226</v>
      </c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</row>
    <row r="1176">
      <c r="A1176" s="35" t="s">
        <v>1447</v>
      </c>
      <c r="B1176" s="36" t="s">
        <v>1445</v>
      </c>
      <c r="C1176" s="35" t="s">
        <v>226</v>
      </c>
      <c r="D1176" s="35" t="s">
        <v>226</v>
      </c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</row>
    <row r="1177">
      <c r="A1177" s="35" t="s">
        <v>1448</v>
      </c>
      <c r="B1177" s="36" t="s">
        <v>1445</v>
      </c>
      <c r="C1177" s="35" t="s">
        <v>226</v>
      </c>
      <c r="D1177" s="35" t="s">
        <v>226</v>
      </c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</row>
    <row r="1178">
      <c r="A1178" s="35" t="s">
        <v>1449</v>
      </c>
      <c r="B1178" s="35" t="s">
        <v>1450</v>
      </c>
      <c r="C1178" s="35" t="s">
        <v>226</v>
      </c>
      <c r="D1178" s="35" t="s">
        <v>226</v>
      </c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</row>
    <row r="1179">
      <c r="A1179" s="35" t="s">
        <v>1451</v>
      </c>
      <c r="B1179" s="35" t="s">
        <v>201</v>
      </c>
      <c r="C1179" s="35" t="s">
        <v>494</v>
      </c>
      <c r="D1179" s="35" t="s">
        <v>494</v>
      </c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</row>
    <row r="1180">
      <c r="A1180" s="35" t="s">
        <v>1452</v>
      </c>
      <c r="B1180" s="35" t="s">
        <v>1453</v>
      </c>
      <c r="C1180" s="35" t="s">
        <v>226</v>
      </c>
      <c r="D1180" s="35" t="s">
        <v>226</v>
      </c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</row>
    <row r="1181">
      <c r="A1181" s="35" t="s">
        <v>1454</v>
      </c>
      <c r="B1181" s="35" t="s">
        <v>201</v>
      </c>
      <c r="C1181" s="35" t="s">
        <v>494</v>
      </c>
      <c r="D1181" s="35" t="s">
        <v>494</v>
      </c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</row>
    <row r="1182">
      <c r="A1182" s="35" t="s">
        <v>1455</v>
      </c>
      <c r="B1182" s="35" t="s">
        <v>201</v>
      </c>
      <c r="C1182" s="35" t="s">
        <v>494</v>
      </c>
      <c r="D1182" s="35" t="s">
        <v>494</v>
      </c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</row>
    <row r="1183">
      <c r="A1183" s="35" t="s">
        <v>1456</v>
      </c>
      <c r="B1183" s="35" t="s">
        <v>201</v>
      </c>
      <c r="C1183" s="35" t="s">
        <v>494</v>
      </c>
      <c r="D1183" s="35" t="s">
        <v>494</v>
      </c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</row>
    <row r="1184">
      <c r="A1184" s="35" t="s">
        <v>1457</v>
      </c>
      <c r="B1184" s="35" t="s">
        <v>201</v>
      </c>
      <c r="C1184" s="35" t="s">
        <v>494</v>
      </c>
      <c r="D1184" s="35" t="s">
        <v>494</v>
      </c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</row>
    <row r="1185">
      <c r="A1185" s="35" t="s">
        <v>201</v>
      </c>
      <c r="B1185" s="35" t="s">
        <v>201</v>
      </c>
      <c r="C1185" s="35" t="s">
        <v>494</v>
      </c>
      <c r="D1185" s="35" t="s">
        <v>494</v>
      </c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</row>
    <row r="1186">
      <c r="A1186" s="35" t="s">
        <v>1458</v>
      </c>
      <c r="B1186" s="35" t="s">
        <v>201</v>
      </c>
      <c r="C1186" s="35" t="s">
        <v>494</v>
      </c>
      <c r="D1186" s="35" t="s">
        <v>494</v>
      </c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</row>
    <row r="1187">
      <c r="A1187" s="35" t="s">
        <v>1459</v>
      </c>
      <c r="B1187" s="35" t="s">
        <v>1460</v>
      </c>
      <c r="C1187" s="35" t="s">
        <v>226</v>
      </c>
      <c r="D1187" s="35" t="s">
        <v>226</v>
      </c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</row>
    <row r="1188">
      <c r="A1188" s="35" t="s">
        <v>202</v>
      </c>
      <c r="B1188" s="35" t="s">
        <v>1461</v>
      </c>
      <c r="C1188" s="35" t="s">
        <v>226</v>
      </c>
      <c r="D1188" s="35" t="s">
        <v>226</v>
      </c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</row>
    <row r="1189">
      <c r="A1189" s="35" t="s">
        <v>1462</v>
      </c>
      <c r="B1189" s="35" t="s">
        <v>1463</v>
      </c>
      <c r="C1189" s="35" t="s">
        <v>219</v>
      </c>
      <c r="D1189" s="35" t="s">
        <v>219</v>
      </c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</row>
    <row r="1190">
      <c r="A1190" s="35" t="s">
        <v>1464</v>
      </c>
      <c r="B1190" s="35" t="s">
        <v>1463</v>
      </c>
      <c r="C1190" s="35" t="s">
        <v>219</v>
      </c>
      <c r="D1190" s="35" t="s">
        <v>219</v>
      </c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</row>
    <row r="1191">
      <c r="A1191" s="32" t="s">
        <v>1465</v>
      </c>
      <c r="B1191" s="32" t="s">
        <v>1466</v>
      </c>
      <c r="C1191" s="32" t="s">
        <v>226</v>
      </c>
      <c r="D1191" s="32" t="s">
        <v>226</v>
      </c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</row>
    <row r="1192">
      <c r="A1192" s="35" t="s">
        <v>1467</v>
      </c>
      <c r="B1192" s="35" t="s">
        <v>1466</v>
      </c>
      <c r="C1192" s="35" t="s">
        <v>226</v>
      </c>
      <c r="D1192" s="35" t="s">
        <v>226</v>
      </c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</row>
    <row r="1193">
      <c r="A1193" s="32" t="s">
        <v>1466</v>
      </c>
      <c r="B1193" s="32" t="s">
        <v>1466</v>
      </c>
      <c r="C1193" s="32" t="s">
        <v>226</v>
      </c>
      <c r="D1193" s="32" t="s">
        <v>226</v>
      </c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</row>
    <row r="1194">
      <c r="A1194" s="32" t="s">
        <v>1468</v>
      </c>
      <c r="B1194" s="32" t="s">
        <v>1466</v>
      </c>
      <c r="C1194" s="32" t="s">
        <v>226</v>
      </c>
      <c r="D1194" s="32" t="s">
        <v>226</v>
      </c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</row>
    <row r="1195">
      <c r="A1195" s="32" t="s">
        <v>1469</v>
      </c>
      <c r="B1195" s="32" t="s">
        <v>1466</v>
      </c>
      <c r="C1195" s="32" t="s">
        <v>226</v>
      </c>
      <c r="D1195" s="32" t="s">
        <v>226</v>
      </c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</row>
    <row r="1196">
      <c r="A1196" s="32" t="s">
        <v>1470</v>
      </c>
      <c r="B1196" s="32" t="s">
        <v>1466</v>
      </c>
      <c r="C1196" s="32" t="s">
        <v>226</v>
      </c>
      <c r="D1196" s="32" t="s">
        <v>226</v>
      </c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</row>
    <row r="1197">
      <c r="A1197" s="32" t="s">
        <v>203</v>
      </c>
      <c r="B1197" s="32" t="s">
        <v>1466</v>
      </c>
      <c r="C1197" s="32" t="s">
        <v>226</v>
      </c>
      <c r="D1197" s="32" t="s">
        <v>226</v>
      </c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</row>
    <row r="1198">
      <c r="A1198" s="32" t="s">
        <v>1471</v>
      </c>
      <c r="B1198" s="32" t="s">
        <v>1472</v>
      </c>
      <c r="C1198" s="32" t="s">
        <v>226</v>
      </c>
      <c r="D1198" s="32" t="s">
        <v>226</v>
      </c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</row>
    <row r="1199">
      <c r="A1199" s="35" t="s">
        <v>1473</v>
      </c>
      <c r="B1199" s="35" t="s">
        <v>1472</v>
      </c>
      <c r="C1199" s="35" t="s">
        <v>226</v>
      </c>
      <c r="D1199" s="35" t="s">
        <v>226</v>
      </c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</row>
    <row r="1200">
      <c r="A1200" s="35" t="s">
        <v>1472</v>
      </c>
      <c r="B1200" s="35" t="s">
        <v>1472</v>
      </c>
      <c r="C1200" s="35" t="s">
        <v>226</v>
      </c>
      <c r="D1200" s="35" t="s">
        <v>226</v>
      </c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</row>
    <row r="1201">
      <c r="A1201" s="32" t="s">
        <v>1474</v>
      </c>
      <c r="B1201" s="32" t="s">
        <v>1472</v>
      </c>
      <c r="C1201" s="32" t="s">
        <v>226</v>
      </c>
      <c r="D1201" s="32" t="s">
        <v>226</v>
      </c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</row>
    <row r="1202">
      <c r="A1202" s="32" t="s">
        <v>1475</v>
      </c>
      <c r="B1202" s="32" t="s">
        <v>1472</v>
      </c>
      <c r="C1202" s="32" t="s">
        <v>226</v>
      </c>
      <c r="D1202" s="32" t="s">
        <v>226</v>
      </c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</row>
    <row r="1203">
      <c r="A1203" s="35" t="s">
        <v>1476</v>
      </c>
      <c r="B1203" s="32" t="s">
        <v>1472</v>
      </c>
      <c r="C1203" s="35" t="s">
        <v>226</v>
      </c>
      <c r="D1203" s="35" t="s">
        <v>226</v>
      </c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</row>
    <row r="1204">
      <c r="A1204" s="35" t="s">
        <v>1477</v>
      </c>
      <c r="B1204" s="32" t="s">
        <v>1472</v>
      </c>
      <c r="C1204" s="35" t="s">
        <v>226</v>
      </c>
      <c r="D1204" s="35" t="s">
        <v>226</v>
      </c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</row>
    <row r="1205">
      <c r="A1205" s="32" t="s">
        <v>1478</v>
      </c>
      <c r="B1205" s="32" t="s">
        <v>1479</v>
      </c>
      <c r="C1205" s="35" t="s">
        <v>226</v>
      </c>
      <c r="D1205" s="35" t="s">
        <v>226</v>
      </c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</row>
    <row r="1206">
      <c r="A1206" s="32" t="s">
        <v>1480</v>
      </c>
      <c r="B1206" s="32" t="s">
        <v>1480</v>
      </c>
      <c r="C1206" s="35" t="s">
        <v>222</v>
      </c>
      <c r="D1206" s="35" t="s">
        <v>222</v>
      </c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</row>
    <row r="1207">
      <c r="A1207" s="35" t="s">
        <v>1481</v>
      </c>
      <c r="B1207" s="32" t="s">
        <v>1481</v>
      </c>
      <c r="C1207" s="35" t="s">
        <v>222</v>
      </c>
      <c r="D1207" s="35" t="s">
        <v>222</v>
      </c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</row>
    <row r="1208">
      <c r="A1208" s="32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</row>
    <row r="1209">
      <c r="A1209" s="32"/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</row>
    <row r="1210">
      <c r="A1210" s="32"/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</row>
    <row r="1211">
      <c r="A1211" s="32"/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</row>
    <row r="1212">
      <c r="A1212" s="32"/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</row>
    <row r="1213">
      <c r="A1213" s="32"/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</row>
    <row r="1214">
      <c r="A1214" s="32"/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</row>
    <row r="1215">
      <c r="A1215" s="32"/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</row>
    <row r="1216">
      <c r="A1216" s="32"/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</row>
    <row r="1217">
      <c r="A1217" s="32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</row>
    <row r="1218">
      <c r="A1218" s="32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</row>
    <row r="1219">
      <c r="A1219" s="32"/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</row>
    <row r="1220">
      <c r="A1220" s="32"/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</row>
    <row r="1221">
      <c r="A1221" s="32"/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</row>
    <row r="1222">
      <c r="A1222" s="32"/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</row>
    <row r="1223">
      <c r="A1223" s="32"/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</row>
    <row r="1224">
      <c r="A1224" s="32"/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</row>
    <row r="1225">
      <c r="A1225" s="32"/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</row>
    <row r="1226">
      <c r="A1226" s="32"/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</row>
    <row r="1227">
      <c r="A1227" s="32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</row>
    <row r="1228">
      <c r="A1228" s="32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</row>
    <row r="1229">
      <c r="A1229" s="32"/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</row>
    <row r="1230">
      <c r="A1230" s="32"/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</row>
    <row r="1231">
      <c r="A1231" s="32"/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</row>
    <row r="1232">
      <c r="A1232" s="32"/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</row>
    <row r="1233">
      <c r="A1233" s="32"/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</row>
    <row r="1234">
      <c r="A1234" s="32"/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</row>
    <row r="1235">
      <c r="A1235" s="32"/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</row>
    <row r="1236">
      <c r="A1236" s="32"/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</row>
    <row r="1237">
      <c r="A1237" s="32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</row>
    <row r="1238">
      <c r="A1238" s="32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</row>
    <row r="1239">
      <c r="A1239" s="32"/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</row>
    <row r="1240">
      <c r="A1240" s="32"/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</row>
    <row r="1241">
      <c r="A1241" s="32"/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</row>
    <row r="1242">
      <c r="A1242" s="32"/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</row>
    <row r="1243">
      <c r="A1243" s="32"/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</row>
    <row r="1244">
      <c r="A1244" s="32"/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</row>
    <row r="1245">
      <c r="A1245" s="32"/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</row>
    <row r="1246">
      <c r="A1246" s="32"/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</row>
    <row r="1247">
      <c r="A1247" s="32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</row>
    <row r="1248">
      <c r="A1248" s="32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</row>
    <row r="1249">
      <c r="A1249" s="32"/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</row>
    <row r="1250">
      <c r="A1250" s="32"/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</row>
    <row r="1251">
      <c r="A1251" s="32"/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</row>
    <row r="1252">
      <c r="A1252" s="32"/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</row>
    <row r="1253">
      <c r="A1253" s="32"/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</row>
    <row r="1254">
      <c r="A1254" s="32"/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</row>
    <row r="1255">
      <c r="A1255" s="32"/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</row>
    <row r="1256">
      <c r="A1256" s="32"/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</row>
    <row r="1257">
      <c r="A1257" s="32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</row>
    <row r="1258">
      <c r="A1258" s="32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</row>
    <row r="1259">
      <c r="A1259" s="32"/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</row>
    <row r="1260">
      <c r="A1260" s="32"/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</row>
    <row r="1261">
      <c r="A1261" s="32"/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</row>
    <row r="1262">
      <c r="A1262" s="32"/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</row>
    <row r="1263">
      <c r="A1263" s="32"/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</row>
    <row r="1264">
      <c r="A1264" s="32"/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</row>
    <row r="1265">
      <c r="A1265" s="32"/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</row>
    <row r="1266">
      <c r="A1266" s="32"/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</row>
    <row r="1267">
      <c r="A1267" s="32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</row>
    <row r="1268">
      <c r="A1268" s="32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</row>
    <row r="1269">
      <c r="A1269" s="32"/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</row>
    <row r="1270">
      <c r="A1270" s="32"/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</row>
    <row r="1271">
      <c r="A1271" s="32"/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</row>
    <row r="1272">
      <c r="A1272" s="32"/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</row>
    <row r="1273">
      <c r="A1273" s="32"/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</row>
    <row r="1274">
      <c r="A1274" s="32"/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</row>
    <row r="1275">
      <c r="A1275" s="32"/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</row>
    <row r="1276">
      <c r="A1276" s="32"/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</row>
    <row r="1277">
      <c r="A1277" s="32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</row>
    <row r="1278">
      <c r="A1278" s="32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</row>
    <row r="1279">
      <c r="A1279" s="32"/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</row>
    <row r="1280">
      <c r="A1280" s="32"/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</row>
    <row r="1281">
      <c r="A1281" s="32"/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</row>
    <row r="1282">
      <c r="A1282" s="32"/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</row>
    <row r="1283">
      <c r="A1283" s="32"/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</row>
    <row r="1284">
      <c r="A1284" s="32"/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</row>
    <row r="1285">
      <c r="A1285" s="32"/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</row>
    <row r="1286">
      <c r="A1286" s="32"/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</row>
    <row r="1287">
      <c r="A1287" s="32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</row>
    <row r="1288">
      <c r="A1288" s="32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</row>
    <row r="1289">
      <c r="A1289" s="32"/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</row>
    <row r="1290">
      <c r="A1290" s="32"/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</row>
    <row r="1291">
      <c r="A1291" s="32"/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</row>
    <row r="1292">
      <c r="A1292" s="32"/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</row>
    <row r="1293">
      <c r="A1293" s="32"/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</row>
    <row r="1294">
      <c r="A1294" s="32"/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</row>
    <row r="1295">
      <c r="A1295" s="32"/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</row>
    <row r="1296">
      <c r="A1296" s="32"/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</row>
    <row r="1297">
      <c r="A1297" s="32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</row>
    <row r="1298">
      <c r="A1298" s="32"/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</row>
    <row r="1299">
      <c r="A1299" s="32"/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</row>
    <row r="1300">
      <c r="A1300" s="32"/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</row>
    <row r="1301">
      <c r="A1301" s="32"/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</row>
    <row r="1302">
      <c r="A1302" s="32"/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</row>
    <row r="1303">
      <c r="A1303" s="32"/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</row>
    <row r="1304">
      <c r="A1304" s="32"/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</row>
    <row r="1305">
      <c r="A1305" s="32"/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</row>
    <row r="1306">
      <c r="A1306" s="32"/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</row>
    <row r="1307">
      <c r="A1307" s="32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</row>
    <row r="1308">
      <c r="A1308" s="32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</row>
    <row r="1309">
      <c r="A1309" s="32"/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</row>
    <row r="1310">
      <c r="A1310" s="32"/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</row>
    <row r="1311">
      <c r="A1311" s="32"/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</row>
    <row r="1312">
      <c r="A1312" s="32"/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</row>
    <row r="1313">
      <c r="A1313" s="32"/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</row>
    <row r="1314">
      <c r="A1314" s="32"/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</row>
    <row r="1315">
      <c r="A1315" s="32"/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</row>
    <row r="1316">
      <c r="A1316" s="32"/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</row>
    <row r="1317">
      <c r="A1317" s="32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</row>
    <row r="1318">
      <c r="A1318" s="32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</row>
    <row r="1319">
      <c r="A1319" s="32"/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</row>
    <row r="1320">
      <c r="A1320" s="32"/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</row>
    <row r="1321">
      <c r="A1321" s="32"/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</row>
    <row r="1322">
      <c r="A1322" s="32"/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</row>
    <row r="1323">
      <c r="A1323" s="32"/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</row>
    <row r="1324">
      <c r="A1324" s="32"/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</row>
    <row r="1325">
      <c r="A1325" s="32"/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</row>
    <row r="1326">
      <c r="A1326" s="32"/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</row>
    <row r="1327">
      <c r="A1327" s="32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</row>
    <row r="1328">
      <c r="A1328" s="32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</row>
    <row r="1329">
      <c r="A1329" s="32"/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</row>
    <row r="1330">
      <c r="A1330" s="32"/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</row>
    <row r="1331">
      <c r="A1331" s="32"/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</row>
    <row r="1332">
      <c r="A1332" s="32"/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</row>
    <row r="1333">
      <c r="A1333" s="32"/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</row>
    <row r="1334">
      <c r="A1334" s="32"/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</row>
    <row r="1335">
      <c r="A1335" s="32"/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</row>
    <row r="1336">
      <c r="A1336" s="32"/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</row>
    <row r="1337">
      <c r="A1337" s="32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</row>
    <row r="1338">
      <c r="A1338" s="32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</row>
    <row r="1339">
      <c r="A1339" s="32"/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</row>
    <row r="1340">
      <c r="A1340" s="32"/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</row>
    <row r="1341">
      <c r="A1341" s="32"/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</row>
    <row r="1342">
      <c r="A1342" s="32"/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</row>
    <row r="1343">
      <c r="A1343" s="32"/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</row>
    <row r="1344">
      <c r="A1344" s="32"/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</row>
    <row r="1345">
      <c r="A1345" s="32"/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</row>
    <row r="1346">
      <c r="A1346" s="32"/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</row>
    <row r="1347">
      <c r="A1347" s="32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</row>
    <row r="1348">
      <c r="A1348" s="32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</row>
    <row r="1349">
      <c r="A1349" s="32"/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</row>
    <row r="1350">
      <c r="A1350" s="32"/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</row>
    <row r="1351">
      <c r="A1351" s="32"/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</row>
    <row r="1352">
      <c r="A1352" s="32"/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</row>
    <row r="1353">
      <c r="A1353" s="32"/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</row>
    <row r="1354">
      <c r="A1354" s="32"/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</row>
    <row r="1355">
      <c r="A1355" s="32"/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</row>
    <row r="1356">
      <c r="A1356" s="32"/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</row>
    <row r="1357">
      <c r="A1357" s="32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</row>
    <row r="1358">
      <c r="A1358" s="32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</row>
    <row r="1359">
      <c r="A1359" s="32"/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</row>
    <row r="1360">
      <c r="A1360" s="32"/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</row>
    <row r="1361">
      <c r="A1361" s="32"/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</row>
    <row r="1362">
      <c r="A1362" s="32"/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</row>
    <row r="1363">
      <c r="A1363" s="32"/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</row>
    <row r="1364">
      <c r="A1364" s="32"/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</row>
    <row r="1365">
      <c r="A1365" s="32"/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</row>
    <row r="1366">
      <c r="A1366" s="32"/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</row>
    <row r="1367">
      <c r="A1367" s="32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</row>
    <row r="1368">
      <c r="A1368" s="32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</row>
    <row r="1369">
      <c r="A1369" s="32"/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</row>
    <row r="1370">
      <c r="A1370" s="32"/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</row>
    <row r="1371">
      <c r="A1371" s="32"/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</row>
    <row r="1372">
      <c r="A1372" s="32"/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</row>
    <row r="1373">
      <c r="A1373" s="32"/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</row>
    <row r="1374">
      <c r="A1374" s="32"/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</row>
    <row r="1375">
      <c r="A1375" s="32"/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</row>
    <row r="1376">
      <c r="A1376" s="32"/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</row>
    <row r="1377">
      <c r="A1377" s="32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</row>
    <row r="1378">
      <c r="A1378" s="32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</row>
    <row r="1379">
      <c r="A1379" s="32"/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</row>
    <row r="1380">
      <c r="A1380" s="32"/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</row>
    <row r="1381">
      <c r="A1381" s="32"/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</row>
    <row r="1382">
      <c r="A1382" s="32"/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</row>
    <row r="1383">
      <c r="A1383" s="32"/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</row>
    <row r="1384">
      <c r="A1384" s="32"/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</row>
    <row r="1385">
      <c r="A1385" s="32"/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</row>
    <row r="1386">
      <c r="A1386" s="32"/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</row>
    <row r="1387">
      <c r="A1387" s="32"/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</row>
    <row r="1388">
      <c r="A1388" s="32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</row>
    <row r="1389">
      <c r="A1389" s="32"/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</row>
    <row r="1390">
      <c r="A1390" s="32"/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</row>
    <row r="1391">
      <c r="A1391" s="32"/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</row>
    <row r="1392">
      <c r="A1392" s="32"/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</row>
    <row r="1393">
      <c r="A1393" s="32"/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</row>
    <row r="1394">
      <c r="A1394" s="32"/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</row>
    <row r="1395">
      <c r="A1395" s="32"/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</row>
    <row r="1396">
      <c r="A1396" s="32"/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</row>
    <row r="1397">
      <c r="A1397" s="32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</row>
    <row r="1398">
      <c r="A1398" s="32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</row>
    <row r="1399">
      <c r="A1399" s="32"/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</row>
    <row r="1400">
      <c r="A1400" s="32"/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</row>
    <row r="1401">
      <c r="A1401" s="32"/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</row>
    <row r="1402">
      <c r="A1402" s="32"/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</row>
    <row r="1403">
      <c r="A1403" s="32"/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</row>
    <row r="1404">
      <c r="A1404" s="32"/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</row>
    <row r="1405">
      <c r="A1405" s="32"/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</row>
    <row r="1406">
      <c r="A1406" s="32"/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</row>
    <row r="1407">
      <c r="A1407" s="32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</row>
    <row r="1408">
      <c r="A1408" s="32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</row>
    <row r="1409">
      <c r="A1409" s="32"/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</row>
    <row r="1410">
      <c r="A1410" s="32"/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</row>
    <row r="1411">
      <c r="A1411" s="32"/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</row>
    <row r="1412">
      <c r="A1412" s="32"/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</row>
    <row r="1413">
      <c r="A1413" s="32"/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</row>
    <row r="1414">
      <c r="A1414" s="32"/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</row>
    <row r="1415">
      <c r="A1415" s="32"/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</row>
    <row r="1416">
      <c r="A1416" s="32"/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</row>
    <row r="1417">
      <c r="A1417" s="32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</row>
    <row r="1418">
      <c r="A1418" s="32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</row>
    <row r="1419">
      <c r="A1419" s="32"/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</row>
    <row r="1420">
      <c r="A1420" s="32"/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</row>
    <row r="1421">
      <c r="A1421" s="32"/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</row>
    <row r="1422">
      <c r="A1422" s="32"/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</row>
    <row r="1423">
      <c r="A1423" s="32"/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</row>
    <row r="1424">
      <c r="A1424" s="32"/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</row>
    <row r="1425">
      <c r="A1425" s="32"/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</row>
    <row r="1426">
      <c r="A1426" s="32"/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</row>
    <row r="1427">
      <c r="A1427" s="32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</row>
    <row r="1428">
      <c r="A1428" s="32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</row>
    <row r="1429">
      <c r="A1429" s="32"/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</row>
    <row r="1430">
      <c r="A1430" s="32"/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</row>
    <row r="1431">
      <c r="A1431" s="32"/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</row>
    <row r="1432">
      <c r="A1432" s="32"/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</row>
    <row r="1433">
      <c r="A1433" s="32"/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</row>
    <row r="1434">
      <c r="A1434" s="32"/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</row>
    <row r="1435">
      <c r="A1435" s="32"/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</row>
    <row r="1436">
      <c r="A1436" s="32"/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</row>
    <row r="1437">
      <c r="A1437" s="32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</row>
    <row r="1438">
      <c r="A1438" s="32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</row>
    <row r="1439">
      <c r="A1439" s="32"/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</row>
    <row r="1440">
      <c r="A1440" s="32"/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</row>
    <row r="1441">
      <c r="A1441" s="32"/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</row>
    <row r="1442">
      <c r="A1442" s="32"/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</row>
    <row r="1443">
      <c r="A1443" s="32"/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</row>
    <row r="1444">
      <c r="A1444" s="32"/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</row>
    <row r="1445">
      <c r="A1445" s="32"/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</row>
    <row r="1446">
      <c r="A1446" s="32"/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</row>
    <row r="1447">
      <c r="A1447" s="32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</row>
    <row r="1448">
      <c r="A1448" s="32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</row>
    <row r="1449">
      <c r="A1449" s="32"/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</row>
    <row r="1450">
      <c r="A1450" s="32"/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</row>
    <row r="1451">
      <c r="A1451" s="32"/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</row>
    <row r="1452">
      <c r="A1452" s="32"/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</row>
    <row r="1453">
      <c r="A1453" s="32"/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</row>
    <row r="1454">
      <c r="A1454" s="32"/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</row>
    <row r="1455">
      <c r="A1455" s="32"/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</row>
    <row r="1456">
      <c r="A1456" s="32"/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</row>
    <row r="1457">
      <c r="A1457" s="32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</row>
    <row r="1458">
      <c r="A1458" s="32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</row>
    <row r="1459">
      <c r="A1459" s="32"/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</row>
    <row r="1460">
      <c r="A1460" s="32"/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</row>
    <row r="1461">
      <c r="A1461" s="32"/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</row>
    <row r="1462">
      <c r="A1462" s="32"/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</row>
    <row r="1463">
      <c r="A1463" s="32"/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</row>
    <row r="1464">
      <c r="A1464" s="32"/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</row>
    <row r="1465">
      <c r="A1465" s="32"/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</row>
    <row r="1466">
      <c r="A1466" s="32"/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</row>
    <row r="1467">
      <c r="A1467" s="32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</row>
    <row r="1468">
      <c r="A1468" s="32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</row>
    <row r="1469">
      <c r="A1469" s="32"/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</row>
    <row r="1470">
      <c r="A1470" s="32"/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</row>
    <row r="1471">
      <c r="A1471" s="32"/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</row>
    <row r="1472">
      <c r="A1472" s="32"/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</row>
    <row r="1473">
      <c r="A1473" s="32"/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</row>
    <row r="1474">
      <c r="A1474" s="32"/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</row>
    <row r="1475">
      <c r="A1475" s="32"/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</row>
    <row r="1476">
      <c r="A1476" s="32"/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</row>
    <row r="1477">
      <c r="A1477" s="32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</row>
    <row r="1478">
      <c r="A1478" s="32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</row>
    <row r="1479">
      <c r="A1479" s="32"/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</row>
    <row r="1480">
      <c r="A1480" s="32"/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</row>
    <row r="1481">
      <c r="A1481" s="32"/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</row>
    <row r="1482">
      <c r="A1482" s="32"/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</row>
    <row r="1483">
      <c r="A1483" s="32"/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</row>
    <row r="1484">
      <c r="A1484" s="32"/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</row>
    <row r="1485">
      <c r="A1485" s="32"/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</row>
    <row r="1486">
      <c r="A1486" s="32"/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</row>
    <row r="1487">
      <c r="A1487" s="32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</row>
    <row r="1488">
      <c r="A1488" s="32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</row>
    <row r="1489">
      <c r="A1489" s="32"/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</row>
    <row r="1490">
      <c r="A1490" s="32"/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</row>
    <row r="1491">
      <c r="A1491" s="32"/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</row>
    <row r="1492">
      <c r="A1492" s="32"/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</row>
    <row r="1493">
      <c r="A1493" s="32"/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</row>
    <row r="1494">
      <c r="A1494" s="32"/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</row>
    <row r="1495">
      <c r="A1495" s="32"/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</row>
    <row r="1496">
      <c r="A1496" s="32"/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</row>
    <row r="1497">
      <c r="A1497" s="32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</row>
    <row r="1498">
      <c r="A1498" s="32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</row>
    <row r="1499">
      <c r="A1499" s="32"/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</row>
    <row r="1500">
      <c r="A1500" s="32"/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</row>
    <row r="1501">
      <c r="A1501" s="32"/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</row>
    <row r="1502">
      <c r="A1502" s="32"/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</row>
    <row r="1503">
      <c r="A1503" s="32"/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</row>
    <row r="1504">
      <c r="A1504" s="32"/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</row>
    <row r="1505">
      <c r="A1505" s="32"/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</row>
    <row r="1506">
      <c r="A1506" s="32"/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</row>
    <row r="1507">
      <c r="A1507" s="32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</row>
    <row r="1508">
      <c r="A1508" s="32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</row>
    <row r="1509">
      <c r="A1509" s="32"/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</row>
    <row r="1510">
      <c r="A1510" s="32"/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</row>
    <row r="1511">
      <c r="A1511" s="32"/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</row>
    <row r="1512">
      <c r="A1512" s="32"/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</row>
    <row r="1513">
      <c r="A1513" s="32"/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</row>
    <row r="1514">
      <c r="A1514" s="32"/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</row>
    <row r="1515">
      <c r="A1515" s="32"/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</row>
    <row r="1516">
      <c r="A1516" s="32"/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</row>
    <row r="1517">
      <c r="A1517" s="32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</row>
    <row r="1518">
      <c r="A1518" s="32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</row>
    <row r="1519">
      <c r="A1519" s="32"/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</row>
    <row r="1520">
      <c r="A1520" s="32"/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</row>
    <row r="1521">
      <c r="A1521" s="32"/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</row>
    <row r="1522">
      <c r="A1522" s="32"/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</row>
    <row r="1523">
      <c r="A1523" s="32"/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</row>
    <row r="1524">
      <c r="A1524" s="32"/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2"/>
    </row>
    <row r="1525">
      <c r="A1525" s="32"/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2"/>
    </row>
    <row r="1526">
      <c r="A1526" s="32"/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2"/>
    </row>
    <row r="1527">
      <c r="A1527" s="32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</row>
    <row r="1528">
      <c r="A1528" s="32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</row>
    <row r="1529">
      <c r="A1529" s="32"/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</row>
    <row r="1530">
      <c r="A1530" s="32"/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2"/>
    </row>
    <row r="1531">
      <c r="A1531" s="32"/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2"/>
    </row>
    <row r="1532">
      <c r="A1532" s="32"/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</row>
    <row r="1533">
      <c r="A1533" s="32"/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2"/>
    </row>
    <row r="1534">
      <c r="A1534" s="32"/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/>
    </row>
    <row r="1535">
      <c r="A1535" s="32"/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</row>
    <row r="1536">
      <c r="A1536" s="32"/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</row>
    <row r="1537">
      <c r="A1537" s="32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</row>
    <row r="1538">
      <c r="A1538" s="32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</row>
    <row r="1539">
      <c r="A1539" s="32"/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</row>
    <row r="1540">
      <c r="A1540" s="32"/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</row>
    <row r="1541">
      <c r="A1541" s="32"/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</row>
    <row r="1542">
      <c r="A1542" s="32"/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</row>
    <row r="1543">
      <c r="A1543" s="32"/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</row>
    <row r="1544">
      <c r="A1544" s="32"/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</row>
    <row r="1545">
      <c r="A1545" s="32"/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</row>
    <row r="1546">
      <c r="A1546" s="32"/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</row>
    <row r="1547">
      <c r="A1547" s="32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</row>
    <row r="1548">
      <c r="A1548" s="32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</row>
    <row r="1549">
      <c r="A1549" s="32"/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</row>
    <row r="1550">
      <c r="A1550" s="32"/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</row>
    <row r="1551">
      <c r="A1551" s="32"/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</row>
    <row r="1552">
      <c r="A1552" s="32"/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</row>
    <row r="1553">
      <c r="A1553" s="32"/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</row>
    <row r="1554">
      <c r="A1554" s="32"/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</row>
    <row r="1555">
      <c r="A1555" s="32"/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</row>
    <row r="1556">
      <c r="A1556" s="32"/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</row>
    <row r="1557">
      <c r="A1557" s="32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</row>
    <row r="1558">
      <c r="A1558" s="32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</row>
    <row r="1559">
      <c r="A1559" s="32"/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</row>
    <row r="1560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</row>
    <row r="1561">
      <c r="A1561" s="32"/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</row>
    <row r="1562">
      <c r="A1562" s="32"/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</row>
    <row r="1563">
      <c r="A1563" s="32"/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</row>
    <row r="1564">
      <c r="A1564" s="32"/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</row>
    <row r="1565">
      <c r="A1565" s="32"/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</row>
    <row r="1566">
      <c r="A1566" s="32"/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</row>
    <row r="1567">
      <c r="A1567" s="32"/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</row>
    <row r="1568">
      <c r="A1568" s="32"/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</row>
    <row r="1569">
      <c r="A1569" s="32"/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</row>
    <row r="1570">
      <c r="A1570" s="32"/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</row>
    <row r="1571">
      <c r="A1571" s="32"/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</row>
    <row r="1572">
      <c r="A1572" s="32"/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</row>
    <row r="1573">
      <c r="A1573" s="32"/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</row>
    <row r="1574">
      <c r="A1574" s="32"/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</row>
    <row r="1575">
      <c r="A1575" s="32"/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</row>
    <row r="1576">
      <c r="A1576" s="32"/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</row>
    <row r="1577">
      <c r="A1577" s="32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</row>
    <row r="1578">
      <c r="A1578" s="32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</row>
    <row r="1579">
      <c r="A1579" s="32"/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</row>
    <row r="1580">
      <c r="A1580" s="32"/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</row>
    <row r="1581">
      <c r="A1581" s="32"/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</row>
    <row r="1582">
      <c r="A1582" s="32"/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2"/>
    </row>
    <row r="1583">
      <c r="A1583" s="32"/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</row>
    <row r="1584">
      <c r="A1584" s="32"/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2"/>
    </row>
    <row r="1585">
      <c r="A1585" s="32"/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2"/>
      <c r="Y1585" s="32"/>
      <c r="Z1585" s="32"/>
    </row>
    <row r="1586">
      <c r="A1586" s="32"/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2"/>
    </row>
    <row r="1587">
      <c r="A1587" s="32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</row>
    <row r="1588">
      <c r="A1588" s="32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</row>
    <row r="1589">
      <c r="A1589" s="32"/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</row>
    <row r="1590">
      <c r="A1590" s="32"/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2"/>
      <c r="Y1590" s="32"/>
      <c r="Z1590" s="32"/>
    </row>
    <row r="1591">
      <c r="A1591" s="32"/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2"/>
    </row>
    <row r="1592">
      <c r="A1592" s="32"/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</row>
    <row r="1593">
      <c r="A1593" s="32"/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2"/>
      <c r="Y1593" s="32"/>
      <c r="Z1593" s="32"/>
    </row>
    <row r="1594">
      <c r="A1594" s="32"/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2"/>
      <c r="Y1594" s="32"/>
      <c r="Z1594" s="32"/>
    </row>
    <row r="1595">
      <c r="A1595" s="32"/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</row>
    <row r="1596">
      <c r="A1596" s="32"/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</row>
    <row r="1597">
      <c r="A1597" s="32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</row>
    <row r="1598">
      <c r="A1598" s="32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</row>
    <row r="1599">
      <c r="A1599" s="32"/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</row>
    <row r="1600">
      <c r="A1600" s="32"/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</row>
    <row r="1601">
      <c r="A1601" s="32"/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</row>
    <row r="1602">
      <c r="A1602" s="32"/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</row>
    <row r="1603">
      <c r="A1603" s="32"/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</row>
    <row r="1604">
      <c r="A1604" s="32"/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</row>
    <row r="1605">
      <c r="A1605" s="32"/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</row>
    <row r="1606">
      <c r="A1606" s="32"/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</row>
    <row r="1607">
      <c r="A1607" s="32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</row>
    <row r="1608">
      <c r="A1608" s="32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</row>
    <row r="1609">
      <c r="A1609" s="32"/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</row>
    <row r="1610">
      <c r="A1610" s="32"/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</row>
    <row r="1611">
      <c r="A1611" s="32"/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</row>
    <row r="1612">
      <c r="A1612" s="32"/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</row>
    <row r="1613">
      <c r="A1613" s="32"/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</row>
    <row r="1614">
      <c r="A1614" s="32"/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2"/>
    </row>
    <row r="1615">
      <c r="A1615" s="32"/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</row>
    <row r="1616">
      <c r="A1616" s="32"/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</row>
    <row r="1617">
      <c r="A1617" s="32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</row>
    <row r="1618">
      <c r="A1618" s="32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</row>
    <row r="1619">
      <c r="A1619" s="32"/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</row>
    <row r="1620">
      <c r="A1620" s="32"/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</row>
    <row r="1621">
      <c r="A1621" s="32"/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</row>
    <row r="1622">
      <c r="A1622" s="32"/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</row>
    <row r="1623">
      <c r="A1623" s="32"/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</row>
    <row r="1624">
      <c r="A1624" s="32"/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</row>
    <row r="1625">
      <c r="A1625" s="32"/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</row>
    <row r="1626">
      <c r="A1626" s="32"/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</row>
    <row r="1627">
      <c r="A1627" s="32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</row>
    <row r="1628">
      <c r="A1628" s="32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</row>
    <row r="1629">
      <c r="A1629" s="32"/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</row>
    <row r="1630">
      <c r="A1630" s="32"/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</row>
    <row r="1631">
      <c r="A1631" s="32"/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/>
      <c r="Z1631" s="32"/>
    </row>
    <row r="1632">
      <c r="A1632" s="32"/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2"/>
      <c r="Y1632" s="32"/>
      <c r="Z1632" s="32"/>
    </row>
    <row r="1633">
      <c r="A1633" s="32"/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2"/>
      <c r="Y1633" s="32"/>
      <c r="Z1633" s="32"/>
    </row>
    <row r="1634">
      <c r="A1634" s="32"/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</row>
    <row r="1635">
      <c r="A1635" s="32"/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2"/>
    </row>
    <row r="1636">
      <c r="A1636" s="32"/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</row>
    <row r="1637">
      <c r="A1637" s="32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</row>
    <row r="1638">
      <c r="A1638" s="32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</row>
    <row r="1639">
      <c r="A1639" s="32"/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</row>
    <row r="1640">
      <c r="A1640" s="32"/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2"/>
    </row>
    <row r="1641">
      <c r="A1641" s="32"/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</row>
    <row r="1642">
      <c r="A1642" s="32"/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</row>
    <row r="1643">
      <c r="A1643" s="32"/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2"/>
    </row>
    <row r="1644">
      <c r="A1644" s="32"/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</row>
    <row r="1645">
      <c r="A1645" s="32"/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</row>
    <row r="1646">
      <c r="A1646" s="32"/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</row>
    <row r="1647">
      <c r="A1647" s="32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</row>
    <row r="1648">
      <c r="A1648" s="32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</row>
    <row r="1649">
      <c r="A1649" s="32"/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</row>
    <row r="1650">
      <c r="A1650" s="32"/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2"/>
      <c r="Y1650" s="32"/>
      <c r="Z1650" s="32"/>
    </row>
    <row r="1651">
      <c r="A1651" s="32"/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</row>
    <row r="1652">
      <c r="A1652" s="32"/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</row>
    <row r="1653">
      <c r="A1653" s="32"/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</row>
    <row r="1654">
      <c r="A1654" s="32"/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</row>
    <row r="1655">
      <c r="A1655" s="32"/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</row>
    <row r="1656">
      <c r="A1656" s="32"/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</row>
    <row r="1657">
      <c r="A1657" s="32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</row>
    <row r="1658">
      <c r="A1658" s="32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</row>
    <row r="1659">
      <c r="A1659" s="32"/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</row>
    <row r="1660">
      <c r="A1660" s="32"/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</row>
    <row r="1661">
      <c r="A1661" s="32"/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</row>
    <row r="1662">
      <c r="A1662" s="32"/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</row>
    <row r="1663">
      <c r="A1663" s="32"/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</row>
    <row r="1664">
      <c r="A1664" s="32"/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</row>
    <row r="1665">
      <c r="A1665" s="32"/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</row>
    <row r="1666">
      <c r="A1666" s="32"/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2"/>
    </row>
    <row r="1667">
      <c r="A1667" s="32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</row>
    <row r="1668">
      <c r="A1668" s="32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</row>
    <row r="1669">
      <c r="A1669" s="32"/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</row>
    <row r="1670">
      <c r="A1670" s="32"/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</row>
    <row r="1671">
      <c r="A1671" s="32"/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</row>
    <row r="1672">
      <c r="A1672" s="32"/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</row>
    <row r="1673">
      <c r="A1673" s="32"/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</row>
    <row r="1674">
      <c r="A1674" s="32"/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</row>
    <row r="1675">
      <c r="A1675" s="32"/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</row>
    <row r="1676">
      <c r="A1676" s="32"/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</row>
    <row r="1677">
      <c r="A1677" s="32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</row>
    <row r="1678">
      <c r="A1678" s="32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</row>
    <row r="1679">
      <c r="A1679" s="32"/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</row>
    <row r="1680">
      <c r="A1680" s="32"/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</row>
    <row r="1681">
      <c r="A1681" s="32"/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</row>
    <row r="1682">
      <c r="A1682" s="32"/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</row>
    <row r="1683">
      <c r="A1683" s="32"/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</row>
    <row r="1684">
      <c r="A1684" s="32"/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</row>
    <row r="1685">
      <c r="A1685" s="32"/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</row>
    <row r="1686">
      <c r="A1686" s="32"/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2"/>
      <c r="Z1686" s="32"/>
    </row>
    <row r="1687">
      <c r="A1687" s="32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</row>
    <row r="1688">
      <c r="A1688" s="32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</row>
    <row r="1689">
      <c r="A1689" s="32"/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</row>
    <row r="1690">
      <c r="A1690" s="32"/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2"/>
      <c r="Z1690" s="32"/>
    </row>
    <row r="1691">
      <c r="A1691" s="32"/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2"/>
      <c r="Y1691" s="32"/>
      <c r="Z1691" s="32"/>
    </row>
    <row r="1692">
      <c r="A1692" s="32"/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2"/>
      <c r="Z1692" s="32"/>
    </row>
    <row r="1693">
      <c r="A1693" s="32"/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2"/>
      <c r="Y1693" s="32"/>
      <c r="Z1693" s="32"/>
    </row>
    <row r="1694">
      <c r="A1694" s="32"/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2"/>
      <c r="Z1694" s="32"/>
    </row>
    <row r="1695">
      <c r="A1695" s="32"/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2"/>
      <c r="Y1695" s="32"/>
      <c r="Z1695" s="32"/>
    </row>
    <row r="1696">
      <c r="A1696" s="32"/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2"/>
      <c r="Z1696" s="32"/>
    </row>
    <row r="1697">
      <c r="A1697" s="32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</row>
    <row r="1698">
      <c r="A1698" s="32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</row>
    <row r="1699">
      <c r="A1699" s="32"/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</row>
    <row r="1700">
      <c r="A1700" s="32"/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</row>
    <row r="1701">
      <c r="A1701" s="32"/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</row>
    <row r="1702">
      <c r="A1702" s="32"/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</row>
    <row r="1703">
      <c r="A1703" s="32"/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</row>
    <row r="1704">
      <c r="A1704" s="32"/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</row>
    <row r="1705">
      <c r="A1705" s="32"/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</row>
    <row r="1706">
      <c r="A1706" s="32"/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</row>
    <row r="1707">
      <c r="A1707" s="32"/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</row>
    <row r="1708">
      <c r="A1708" s="32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</row>
    <row r="1709">
      <c r="A1709" s="32"/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</row>
    <row r="1710">
      <c r="A1710" s="32"/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</row>
    <row r="1711">
      <c r="A1711" s="32"/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</row>
    <row r="1712">
      <c r="A1712" s="32"/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</row>
    <row r="1713">
      <c r="A1713" s="32"/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</row>
    <row r="1714">
      <c r="A1714" s="32"/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</row>
    <row r="1715">
      <c r="A1715" s="32"/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2"/>
    </row>
    <row r="1716">
      <c r="A1716" s="32"/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</row>
    <row r="1717">
      <c r="A1717" s="32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</row>
    <row r="1718">
      <c r="A1718" s="32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</row>
    <row r="1719">
      <c r="A1719" s="32"/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</row>
    <row r="1720">
      <c r="A1720" s="32"/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</row>
    <row r="1721">
      <c r="A1721" s="32"/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</row>
    <row r="1722">
      <c r="A1722" s="32"/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</row>
    <row r="1723">
      <c r="A1723" s="32"/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</row>
    <row r="1724">
      <c r="A1724" s="32"/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2"/>
      <c r="Z1724" s="32"/>
    </row>
    <row r="1725">
      <c r="A1725" s="32"/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</row>
    <row r="1726">
      <c r="A1726" s="32"/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</row>
    <row r="1727">
      <c r="A1727" s="32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</row>
    <row r="1728">
      <c r="A1728" s="32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</row>
    <row r="1729">
      <c r="A1729" s="32"/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</row>
    <row r="1730">
      <c r="A1730" s="32"/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</row>
    <row r="1731">
      <c r="A1731" s="32"/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</row>
    <row r="1732">
      <c r="A1732" s="32"/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</row>
    <row r="1733">
      <c r="A1733" s="32"/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</row>
    <row r="1734">
      <c r="A1734" s="32"/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</row>
    <row r="1735">
      <c r="A1735" s="32"/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</row>
    <row r="1736">
      <c r="A1736" s="32"/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</row>
    <row r="1737">
      <c r="A1737" s="32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</row>
    <row r="1738">
      <c r="A1738" s="32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</row>
    <row r="1739">
      <c r="A1739" s="32"/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</row>
    <row r="1740">
      <c r="A1740" s="32"/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</row>
    <row r="1741">
      <c r="A1741" s="32"/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2"/>
      <c r="Z1741" s="32"/>
    </row>
    <row r="1742">
      <c r="A1742" s="32"/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X1742" s="32"/>
      <c r="Y1742" s="32"/>
      <c r="Z1742" s="32"/>
    </row>
    <row r="1743">
      <c r="A1743" s="32"/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2"/>
      <c r="Z1743" s="32"/>
    </row>
    <row r="1744">
      <c r="A1744" s="32"/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X1744" s="32"/>
      <c r="Y1744" s="32"/>
      <c r="Z1744" s="32"/>
    </row>
    <row r="1745">
      <c r="A1745" s="32"/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</row>
    <row r="1746">
      <c r="A1746" s="32"/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X1746" s="32"/>
      <c r="Y1746" s="32"/>
      <c r="Z1746" s="32"/>
    </row>
    <row r="1747">
      <c r="A1747" s="32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</row>
    <row r="1748">
      <c r="A1748" s="32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</row>
    <row r="1749">
      <c r="A1749" s="32"/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</row>
    <row r="1750">
      <c r="A1750" s="32"/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X1750" s="32"/>
      <c r="Y1750" s="32"/>
      <c r="Z1750" s="32"/>
    </row>
    <row r="1751">
      <c r="A1751" s="32"/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2"/>
    </row>
    <row r="1752">
      <c r="A1752" s="32"/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2"/>
      <c r="Z1752" s="32"/>
    </row>
    <row r="1753">
      <c r="A1753" s="32"/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X1753" s="32"/>
      <c r="Y1753" s="32"/>
      <c r="Z1753" s="32"/>
    </row>
    <row r="1754">
      <c r="A1754" s="32"/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2"/>
      <c r="Z1754" s="32"/>
    </row>
    <row r="1755">
      <c r="A1755" s="32"/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2"/>
      <c r="Z1755" s="32"/>
    </row>
    <row r="1756">
      <c r="A1756" s="32"/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2"/>
      <c r="Z1756" s="32"/>
    </row>
    <row r="1757">
      <c r="A1757" s="32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</row>
    <row r="1758">
      <c r="A1758" s="32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</row>
    <row r="1759">
      <c r="A1759" s="32"/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</row>
    <row r="1760">
      <c r="A1760" s="32"/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2"/>
      <c r="Z1760" s="32"/>
    </row>
    <row r="1761">
      <c r="A1761" s="32"/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2"/>
    </row>
    <row r="1762">
      <c r="A1762" s="32"/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2"/>
      <c r="Y1762" s="32"/>
      <c r="Z1762" s="32"/>
    </row>
    <row r="1763">
      <c r="A1763" s="32"/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2"/>
      <c r="Y1763" s="32"/>
      <c r="Z1763" s="32"/>
    </row>
    <row r="1764">
      <c r="A1764" s="32"/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2"/>
      <c r="Y1764" s="32"/>
      <c r="Z1764" s="32"/>
    </row>
    <row r="1765">
      <c r="A1765" s="32"/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2"/>
      <c r="Y1765" s="32"/>
      <c r="Z1765" s="32"/>
    </row>
    <row r="1766">
      <c r="A1766" s="32"/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</row>
    <row r="1767">
      <c r="A1767" s="32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</row>
    <row r="1768">
      <c r="A1768" s="32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</row>
    <row r="1769">
      <c r="A1769" s="32"/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</row>
    <row r="1770">
      <c r="A1770" s="32"/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</row>
    <row r="1771">
      <c r="A1771" s="32"/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2"/>
    </row>
    <row r="1772">
      <c r="A1772" s="32"/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2"/>
    </row>
    <row r="1773">
      <c r="A1773" s="32"/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2"/>
    </row>
    <row r="1774">
      <c r="A1774" s="32"/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2"/>
    </row>
    <row r="1775">
      <c r="A1775" s="32"/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2"/>
      <c r="Y1775" s="32"/>
      <c r="Z1775" s="32"/>
    </row>
    <row r="1776">
      <c r="A1776" s="32"/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2"/>
      <c r="Y1776" s="32"/>
      <c r="Z1776" s="32"/>
    </row>
    <row r="1777">
      <c r="A1777" s="32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</row>
    <row r="1778">
      <c r="A1778" s="32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</row>
    <row r="1779">
      <c r="A1779" s="32"/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</row>
    <row r="1780">
      <c r="A1780" s="32"/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</row>
    <row r="1781">
      <c r="A1781" s="32"/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</row>
    <row r="1782">
      <c r="A1782" s="32"/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</row>
    <row r="1783">
      <c r="A1783" s="32"/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</row>
    <row r="1784">
      <c r="A1784" s="32"/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</row>
    <row r="1785">
      <c r="A1785" s="32"/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</row>
    <row r="1786">
      <c r="A1786" s="32"/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2"/>
      <c r="Y1786" s="32"/>
      <c r="Z1786" s="32"/>
    </row>
    <row r="1787">
      <c r="A1787" s="32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</row>
    <row r="1788">
      <c r="A1788" s="32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</row>
    <row r="1789">
      <c r="A1789" s="32"/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</row>
    <row r="1790">
      <c r="A1790" s="32"/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</row>
    <row r="1791">
      <c r="A1791" s="32"/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</row>
    <row r="1792">
      <c r="A1792" s="32"/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</row>
    <row r="1793">
      <c r="A1793" s="32"/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</row>
    <row r="1794">
      <c r="A1794" s="32"/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</row>
    <row r="1795">
      <c r="A1795" s="32"/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</row>
    <row r="1796">
      <c r="A1796" s="32"/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</row>
    <row r="1797">
      <c r="A1797" s="32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</row>
    <row r="1798">
      <c r="A1798" s="32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</row>
    <row r="1799">
      <c r="A1799" s="32"/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</row>
    <row r="1800">
      <c r="A1800" s="32"/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</row>
    <row r="1801">
      <c r="A1801" s="32"/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</row>
    <row r="1802">
      <c r="A1802" s="32"/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</row>
    <row r="1803">
      <c r="A1803" s="32"/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X1803" s="32"/>
      <c r="Y1803" s="32"/>
      <c r="Z1803" s="32"/>
    </row>
    <row r="1804">
      <c r="A1804" s="32"/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X1804" s="32"/>
      <c r="Y1804" s="32"/>
      <c r="Z1804" s="32"/>
    </row>
    <row r="1805">
      <c r="A1805" s="32"/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X1805" s="32"/>
      <c r="Y1805" s="32"/>
      <c r="Z1805" s="32"/>
    </row>
    <row r="1806">
      <c r="A1806" s="32"/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X1806" s="32"/>
      <c r="Y1806" s="32"/>
      <c r="Z1806" s="32"/>
    </row>
    <row r="1807">
      <c r="A1807" s="32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</row>
    <row r="1808">
      <c r="A1808" s="32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</row>
    <row r="1809">
      <c r="A1809" s="32"/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</row>
    <row r="1810">
      <c r="A1810" s="32"/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2"/>
      <c r="Y1810" s="32"/>
      <c r="Z1810" s="32"/>
    </row>
    <row r="1811">
      <c r="A1811" s="32"/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2"/>
      <c r="Y1811" s="32"/>
      <c r="Z1811" s="32"/>
    </row>
    <row r="1812">
      <c r="A1812" s="32"/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2"/>
      <c r="Y1812" s="32"/>
      <c r="Z1812" s="32"/>
    </row>
    <row r="1813">
      <c r="A1813" s="32"/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2"/>
    </row>
    <row r="1814">
      <c r="A1814" s="32"/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2"/>
      <c r="Y1814" s="32"/>
      <c r="Z1814" s="32"/>
    </row>
    <row r="1815">
      <c r="A1815" s="32"/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2"/>
      <c r="Y1815" s="32"/>
      <c r="Z1815" s="32"/>
    </row>
    <row r="1816">
      <c r="A1816" s="32"/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2"/>
      <c r="Y1816" s="32"/>
      <c r="Z1816" s="32"/>
    </row>
    <row r="1817">
      <c r="A1817" s="32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</row>
    <row r="1818">
      <c r="A1818" s="32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</row>
    <row r="1819">
      <c r="A1819" s="32"/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</row>
    <row r="1820">
      <c r="A1820" s="32"/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</row>
    <row r="1821">
      <c r="A1821" s="32"/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2"/>
      <c r="Y1821" s="32"/>
      <c r="Z1821" s="32"/>
    </row>
    <row r="1822">
      <c r="A1822" s="32"/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2"/>
      <c r="Y1822" s="32"/>
      <c r="Z1822" s="32"/>
    </row>
    <row r="1823">
      <c r="A1823" s="32"/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2"/>
      <c r="Y1823" s="32"/>
      <c r="Z1823" s="32"/>
    </row>
    <row r="1824">
      <c r="A1824" s="32"/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2"/>
      <c r="Y1824" s="32"/>
      <c r="Z1824" s="32"/>
    </row>
    <row r="1825">
      <c r="A1825" s="32"/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2"/>
      <c r="Y1825" s="32"/>
      <c r="Z1825" s="32"/>
    </row>
    <row r="1826">
      <c r="A1826" s="32"/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2"/>
      <c r="Y1826" s="32"/>
      <c r="Z1826" s="32"/>
    </row>
    <row r="1827">
      <c r="A1827" s="32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</row>
    <row r="1828">
      <c r="A1828" s="32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</row>
    <row r="1829">
      <c r="A1829" s="32"/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</row>
    <row r="1830">
      <c r="A1830" s="32"/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X1830" s="32"/>
      <c r="Y1830" s="32"/>
      <c r="Z1830" s="32"/>
    </row>
    <row r="1831">
      <c r="A1831" s="32"/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2"/>
      <c r="Y1831" s="32"/>
      <c r="Z1831" s="32"/>
    </row>
    <row r="1832">
      <c r="A1832" s="32"/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2"/>
      <c r="Y1832" s="32"/>
      <c r="Z1832" s="32"/>
    </row>
    <row r="1833">
      <c r="A1833" s="32"/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</row>
    <row r="1834">
      <c r="A1834" s="32"/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2"/>
    </row>
    <row r="1835">
      <c r="A1835" s="32"/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</row>
    <row r="1836">
      <c r="A1836" s="32"/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2"/>
    </row>
    <row r="1837">
      <c r="A1837" s="32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</row>
    <row r="1838">
      <c r="A1838" s="32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</row>
    <row r="1839">
      <c r="A1839" s="32"/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</row>
    <row r="1840">
      <c r="A1840" s="32"/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</row>
    <row r="1841">
      <c r="A1841" s="32"/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X1841" s="32"/>
      <c r="Y1841" s="32"/>
      <c r="Z1841" s="32"/>
    </row>
  </sheetData>
  <autoFilter ref="$A$1:$D$1841">
    <sortState ref="A1:D1841">
      <sortCondition ref="A1:A1841"/>
    </sortState>
  </autoFilter>
  <dataValidations>
    <dataValidation type="list" allowBlank="1" sqref="C2 C4 C6:C1188">
      <formula1>"Preferred Lenders,Non-Preffered,Credit Union,Cash,Captive,Clear Lane Pass"</formula1>
    </dataValidation>
    <dataValidation type="list" allowBlank="1" sqref="D2:D1841">
      <formula1>"Preferred Lenders,Non-Preffered,Credit Union,Cash,Captive,ClearLane Pass"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25"/>
    <col customWidth="1" min="3" max="3" width="5.75"/>
    <col customWidth="1" min="4" max="4" width="34.13"/>
    <col customWidth="1" min="5" max="5" width="13.75"/>
    <col customWidth="1" min="6" max="6" width="4.13"/>
    <col customWidth="1" min="7" max="7" width="34.13"/>
    <col customWidth="1" min="8" max="8" width="14.0"/>
  </cols>
  <sheetData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</sheetData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63"/>
    <col customWidth="1" min="3" max="3" width="13.75"/>
    <col customWidth="1" min="4" max="4" width="13.5"/>
    <col customWidth="1" min="5" max="5" width="15.25"/>
    <col customWidth="1" min="6" max="6" width="14.13"/>
    <col customWidth="1" min="7" max="7" width="15.75"/>
    <col customWidth="1" min="8" max="8" width="16.13"/>
    <col customWidth="1" min="9" max="9" width="34.13"/>
    <col customWidth="1" min="10" max="10" width="14.0"/>
  </cols>
  <sheetData>
    <row r="1">
      <c r="A1" s="48" t="s">
        <v>1485</v>
      </c>
      <c r="B1" s="49"/>
      <c r="C1" s="50"/>
      <c r="D1" s="50"/>
      <c r="E1" s="50"/>
      <c r="F1" s="50"/>
      <c r="G1" s="50"/>
      <c r="H1" s="50"/>
    </row>
    <row r="2">
      <c r="J2" s="45"/>
    </row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>
      <c r="C70" s="50"/>
      <c r="D70" s="50"/>
      <c r="E70" s="50"/>
      <c r="F70" s="50"/>
      <c r="G70" s="50"/>
      <c r="H70" s="50"/>
    </row>
    <row r="71">
      <c r="C71" s="50"/>
      <c r="D71" s="50"/>
      <c r="E71" s="50"/>
      <c r="F71" s="50"/>
      <c r="G71" s="50"/>
      <c r="H71" s="50"/>
    </row>
    <row r="72">
      <c r="C72" s="50"/>
      <c r="D72" s="50"/>
      <c r="E72" s="50"/>
      <c r="F72" s="50"/>
      <c r="G72" s="50"/>
      <c r="H72" s="50"/>
    </row>
    <row r="73">
      <c r="C73" s="50"/>
      <c r="D73" s="50"/>
      <c r="E73" s="50"/>
      <c r="F73" s="50"/>
      <c r="G73" s="50"/>
      <c r="H73" s="50"/>
    </row>
    <row r="74">
      <c r="C74" s="50"/>
      <c r="D74" s="50"/>
      <c r="E74" s="50"/>
      <c r="F74" s="50"/>
      <c r="G74" s="50"/>
      <c r="H74" s="50"/>
    </row>
    <row r="75">
      <c r="C75" s="50"/>
      <c r="D75" s="50"/>
      <c r="E75" s="50"/>
      <c r="F75" s="50"/>
      <c r="G75" s="50"/>
      <c r="H75" s="50"/>
    </row>
    <row r="76">
      <c r="C76" s="50"/>
      <c r="D76" s="50"/>
      <c r="E76" s="50"/>
      <c r="F76" s="50"/>
      <c r="G76" s="50"/>
      <c r="H76" s="50"/>
    </row>
    <row r="77">
      <c r="C77" s="50"/>
      <c r="D77" s="50"/>
      <c r="E77" s="50"/>
      <c r="F77" s="50"/>
      <c r="G77" s="50"/>
      <c r="H77" s="50"/>
    </row>
    <row r="78">
      <c r="C78" s="50"/>
      <c r="D78" s="50"/>
      <c r="E78" s="50"/>
      <c r="F78" s="50"/>
      <c r="G78" s="50"/>
      <c r="H78" s="50"/>
    </row>
    <row r="79">
      <c r="C79" s="50"/>
      <c r="D79" s="50"/>
      <c r="E79" s="50"/>
      <c r="F79" s="50"/>
      <c r="G79" s="50"/>
      <c r="H79" s="50"/>
    </row>
    <row r="80">
      <c r="C80" s="50"/>
      <c r="D80" s="50"/>
      <c r="E80" s="50"/>
      <c r="F80" s="50"/>
      <c r="G80" s="50"/>
      <c r="H80" s="50"/>
    </row>
    <row r="81">
      <c r="C81" s="50"/>
      <c r="D81" s="50"/>
      <c r="E81" s="50"/>
      <c r="F81" s="50"/>
      <c r="G81" s="50"/>
      <c r="H81" s="50"/>
    </row>
    <row r="82">
      <c r="C82" s="50"/>
      <c r="D82" s="50"/>
      <c r="E82" s="50"/>
      <c r="F82" s="50"/>
      <c r="G82" s="50"/>
      <c r="H82" s="50"/>
    </row>
    <row r="83">
      <c r="C83" s="50"/>
      <c r="D83" s="50"/>
      <c r="E83" s="50"/>
      <c r="F83" s="50"/>
      <c r="G83" s="50"/>
      <c r="H83" s="50"/>
    </row>
    <row r="84">
      <c r="C84" s="50"/>
      <c r="D84" s="50"/>
      <c r="E84" s="50"/>
      <c r="F84" s="50"/>
      <c r="G84" s="50"/>
      <c r="H84" s="50"/>
    </row>
    <row r="85">
      <c r="C85" s="50"/>
      <c r="D85" s="50"/>
      <c r="E85" s="50"/>
      <c r="F85" s="50"/>
      <c r="G85" s="50"/>
      <c r="H85" s="50"/>
    </row>
    <row r="86">
      <c r="C86" s="50"/>
      <c r="D86" s="50"/>
      <c r="E86" s="50"/>
      <c r="F86" s="50"/>
      <c r="G86" s="50"/>
      <c r="H86" s="50"/>
    </row>
    <row r="87">
      <c r="C87" s="50"/>
      <c r="D87" s="50"/>
      <c r="E87" s="50"/>
      <c r="F87" s="50"/>
      <c r="G87" s="50"/>
      <c r="H87" s="50"/>
    </row>
    <row r="88">
      <c r="C88" s="50"/>
      <c r="D88" s="50"/>
      <c r="E88" s="50"/>
      <c r="F88" s="50"/>
      <c r="G88" s="50"/>
      <c r="H88" s="50"/>
    </row>
    <row r="89">
      <c r="C89" s="50"/>
      <c r="D89" s="50"/>
      <c r="E89" s="50"/>
      <c r="F89" s="50"/>
      <c r="G89" s="50"/>
      <c r="H89" s="50"/>
    </row>
    <row r="90">
      <c r="C90" s="50"/>
      <c r="D90" s="50"/>
      <c r="E90" s="50"/>
      <c r="F90" s="50"/>
      <c r="G90" s="50"/>
      <c r="H90" s="50"/>
    </row>
    <row r="91">
      <c r="C91" s="50"/>
      <c r="D91" s="50"/>
      <c r="E91" s="50"/>
      <c r="F91" s="50"/>
      <c r="G91" s="50"/>
      <c r="H91" s="50"/>
    </row>
    <row r="92">
      <c r="C92" s="50"/>
      <c r="D92" s="50"/>
      <c r="E92" s="50"/>
      <c r="F92" s="50"/>
      <c r="G92" s="50"/>
      <c r="H92" s="50"/>
    </row>
    <row r="93">
      <c r="C93" s="50"/>
      <c r="D93" s="50"/>
      <c r="E93" s="50"/>
      <c r="F93" s="50"/>
      <c r="G93" s="50"/>
      <c r="H93" s="50"/>
    </row>
    <row r="94">
      <c r="C94" s="50"/>
      <c r="D94" s="50"/>
      <c r="E94" s="50"/>
      <c r="F94" s="50"/>
      <c r="G94" s="50"/>
      <c r="H94" s="50"/>
    </row>
    <row r="95">
      <c r="C95" s="50"/>
      <c r="D95" s="50"/>
      <c r="E95" s="50"/>
      <c r="F95" s="50"/>
      <c r="G95" s="50"/>
      <c r="H95" s="50"/>
    </row>
    <row r="96">
      <c r="C96" s="50"/>
      <c r="D96" s="50"/>
      <c r="E96" s="50"/>
      <c r="F96" s="50"/>
      <c r="G96" s="50"/>
      <c r="H96" s="50"/>
    </row>
    <row r="97">
      <c r="C97" s="50"/>
      <c r="D97" s="50"/>
      <c r="E97" s="50"/>
      <c r="F97" s="50"/>
      <c r="G97" s="50"/>
      <c r="H97" s="50"/>
    </row>
    <row r="98">
      <c r="C98" s="50"/>
      <c r="D98" s="50"/>
      <c r="E98" s="50"/>
      <c r="F98" s="50"/>
      <c r="G98" s="50"/>
      <c r="H98" s="50"/>
    </row>
    <row r="99">
      <c r="C99" s="50"/>
      <c r="D99" s="50"/>
      <c r="E99" s="50"/>
      <c r="F99" s="50"/>
      <c r="G99" s="50"/>
      <c r="H99" s="50"/>
    </row>
    <row r="100">
      <c r="C100" s="50"/>
      <c r="D100" s="50"/>
      <c r="E100" s="50"/>
      <c r="F100" s="50"/>
      <c r="G100" s="50"/>
      <c r="H100" s="50"/>
    </row>
    <row r="101">
      <c r="C101" s="50"/>
      <c r="D101" s="50"/>
      <c r="E101" s="50"/>
      <c r="F101" s="50"/>
      <c r="G101" s="50"/>
      <c r="H101" s="50"/>
    </row>
    <row r="102">
      <c r="C102" s="50"/>
      <c r="D102" s="50"/>
      <c r="E102" s="50"/>
      <c r="F102" s="50"/>
      <c r="G102" s="50"/>
      <c r="H102" s="50"/>
    </row>
    <row r="103">
      <c r="C103" s="50"/>
      <c r="D103" s="50"/>
      <c r="E103" s="50"/>
      <c r="F103" s="50"/>
      <c r="G103" s="50"/>
      <c r="H103" s="50"/>
    </row>
    <row r="104">
      <c r="C104" s="50"/>
      <c r="D104" s="50"/>
      <c r="E104" s="50"/>
      <c r="F104" s="50"/>
      <c r="G104" s="50"/>
      <c r="H104" s="50"/>
    </row>
    <row r="105">
      <c r="C105" s="50"/>
      <c r="D105" s="50"/>
      <c r="E105" s="50"/>
      <c r="F105" s="50"/>
      <c r="G105" s="50"/>
      <c r="H105" s="50"/>
    </row>
    <row r="106">
      <c r="C106" s="50"/>
      <c r="D106" s="50"/>
      <c r="E106" s="50"/>
      <c r="F106" s="50"/>
      <c r="G106" s="50"/>
      <c r="H106" s="50"/>
    </row>
    <row r="107">
      <c r="C107" s="50"/>
      <c r="D107" s="50"/>
      <c r="E107" s="50"/>
      <c r="F107" s="50"/>
      <c r="G107" s="50"/>
      <c r="H107" s="50"/>
    </row>
    <row r="108">
      <c r="C108" s="50"/>
      <c r="D108" s="50"/>
      <c r="E108" s="50"/>
      <c r="F108" s="50"/>
      <c r="G108" s="50"/>
      <c r="H108" s="50"/>
    </row>
    <row r="109">
      <c r="C109" s="50"/>
      <c r="D109" s="50"/>
      <c r="E109" s="50"/>
      <c r="F109" s="50"/>
      <c r="G109" s="50"/>
      <c r="H109" s="50"/>
    </row>
    <row r="110">
      <c r="C110" s="50"/>
      <c r="D110" s="50"/>
      <c r="E110" s="50"/>
      <c r="F110" s="50"/>
      <c r="G110" s="50"/>
      <c r="H110" s="50"/>
    </row>
    <row r="111">
      <c r="C111" s="50"/>
      <c r="D111" s="50"/>
      <c r="E111" s="50"/>
      <c r="F111" s="50"/>
      <c r="G111" s="50"/>
      <c r="H111" s="50"/>
    </row>
    <row r="112">
      <c r="C112" s="50"/>
      <c r="D112" s="50"/>
      <c r="E112" s="50"/>
      <c r="F112" s="50"/>
      <c r="G112" s="50"/>
      <c r="H112" s="50"/>
    </row>
    <row r="113">
      <c r="C113" s="50"/>
      <c r="D113" s="50"/>
      <c r="E113" s="50"/>
      <c r="F113" s="50"/>
      <c r="G113" s="50"/>
      <c r="H113" s="50"/>
    </row>
    <row r="114">
      <c r="C114" s="50"/>
      <c r="D114" s="50"/>
      <c r="E114" s="50"/>
      <c r="F114" s="50"/>
      <c r="G114" s="50"/>
      <c r="H114" s="50"/>
    </row>
    <row r="115">
      <c r="C115" s="50"/>
      <c r="D115" s="50"/>
      <c r="E115" s="50"/>
      <c r="F115" s="50"/>
      <c r="G115" s="50"/>
      <c r="H115" s="50"/>
    </row>
    <row r="116">
      <c r="C116" s="50"/>
      <c r="D116" s="50"/>
      <c r="E116" s="50"/>
      <c r="F116" s="50"/>
      <c r="G116" s="50"/>
      <c r="H116" s="50"/>
    </row>
    <row r="117">
      <c r="C117" s="50"/>
      <c r="D117" s="50"/>
      <c r="E117" s="50"/>
      <c r="F117" s="50"/>
      <c r="G117" s="50"/>
      <c r="H117" s="50"/>
    </row>
    <row r="118">
      <c r="C118" s="50"/>
      <c r="D118" s="50"/>
      <c r="E118" s="50"/>
      <c r="F118" s="50"/>
      <c r="G118" s="50"/>
      <c r="H118" s="50"/>
    </row>
    <row r="119">
      <c r="C119" s="50"/>
      <c r="D119" s="50"/>
      <c r="E119" s="50"/>
      <c r="F119" s="50"/>
      <c r="G119" s="50"/>
      <c r="H119" s="50"/>
    </row>
    <row r="120">
      <c r="C120" s="50"/>
      <c r="D120" s="50"/>
      <c r="E120" s="50"/>
      <c r="F120" s="50"/>
      <c r="G120" s="50"/>
      <c r="H120" s="50"/>
    </row>
    <row r="121">
      <c r="C121" s="50"/>
      <c r="D121" s="50"/>
      <c r="E121" s="50"/>
      <c r="F121" s="50"/>
      <c r="G121" s="50"/>
      <c r="H121" s="50"/>
    </row>
    <row r="122">
      <c r="C122" s="50"/>
      <c r="D122" s="50"/>
      <c r="E122" s="50"/>
      <c r="F122" s="50"/>
      <c r="G122" s="50"/>
      <c r="H122" s="50"/>
    </row>
    <row r="123">
      <c r="C123" s="50"/>
      <c r="D123" s="50"/>
      <c r="E123" s="50"/>
      <c r="F123" s="50"/>
      <c r="G123" s="50"/>
      <c r="H123" s="50"/>
    </row>
    <row r="124">
      <c r="C124" s="50"/>
      <c r="D124" s="50"/>
      <c r="E124" s="50"/>
      <c r="F124" s="50"/>
      <c r="G124" s="50"/>
      <c r="H124" s="50"/>
    </row>
    <row r="125">
      <c r="C125" s="50"/>
      <c r="D125" s="50"/>
      <c r="E125" s="50"/>
      <c r="F125" s="50"/>
      <c r="G125" s="50"/>
      <c r="H125" s="50"/>
    </row>
    <row r="126">
      <c r="C126" s="50"/>
      <c r="D126" s="50"/>
      <c r="E126" s="50"/>
      <c r="F126" s="50"/>
      <c r="G126" s="50"/>
      <c r="H126" s="50"/>
    </row>
    <row r="127">
      <c r="C127" s="50"/>
      <c r="D127" s="50"/>
      <c r="E127" s="50"/>
      <c r="F127" s="50"/>
      <c r="G127" s="50"/>
      <c r="H127" s="50"/>
    </row>
    <row r="128">
      <c r="C128" s="50"/>
      <c r="D128" s="50"/>
      <c r="E128" s="50"/>
      <c r="F128" s="50"/>
      <c r="G128" s="50"/>
      <c r="H128" s="50"/>
    </row>
    <row r="129">
      <c r="C129" s="50"/>
      <c r="D129" s="50"/>
      <c r="E129" s="50"/>
      <c r="F129" s="50"/>
      <c r="G129" s="50"/>
      <c r="H129" s="50"/>
    </row>
    <row r="130">
      <c r="C130" s="50"/>
      <c r="D130" s="50"/>
      <c r="E130" s="50"/>
      <c r="F130" s="50"/>
      <c r="G130" s="50"/>
      <c r="H130" s="50"/>
    </row>
    <row r="131">
      <c r="C131" s="50"/>
      <c r="D131" s="50"/>
      <c r="E131" s="50"/>
      <c r="F131" s="50"/>
      <c r="G131" s="50"/>
      <c r="H131" s="50"/>
    </row>
    <row r="132">
      <c r="C132" s="50"/>
      <c r="D132" s="50"/>
      <c r="E132" s="50"/>
      <c r="F132" s="50"/>
      <c r="G132" s="50"/>
      <c r="H132" s="50"/>
    </row>
    <row r="133">
      <c r="C133" s="50"/>
      <c r="D133" s="50"/>
      <c r="E133" s="50"/>
      <c r="F133" s="50"/>
      <c r="G133" s="50"/>
      <c r="H133" s="50"/>
    </row>
    <row r="134">
      <c r="C134" s="50"/>
      <c r="D134" s="50"/>
      <c r="E134" s="50"/>
      <c r="F134" s="50"/>
      <c r="G134" s="50"/>
      <c r="H134" s="50"/>
    </row>
    <row r="135">
      <c r="C135" s="50"/>
      <c r="D135" s="50"/>
      <c r="E135" s="50"/>
      <c r="F135" s="50"/>
      <c r="G135" s="50"/>
      <c r="H135" s="50"/>
    </row>
    <row r="136">
      <c r="C136" s="50"/>
      <c r="D136" s="50"/>
      <c r="E136" s="50"/>
      <c r="F136" s="50"/>
      <c r="G136" s="50"/>
      <c r="H136" s="50"/>
    </row>
    <row r="137">
      <c r="C137" s="50"/>
      <c r="D137" s="50"/>
      <c r="E137" s="50"/>
      <c r="F137" s="50"/>
      <c r="G137" s="50"/>
      <c r="H137" s="50"/>
    </row>
    <row r="138">
      <c r="C138" s="50"/>
      <c r="D138" s="50"/>
      <c r="E138" s="50"/>
      <c r="F138" s="50"/>
      <c r="G138" s="50"/>
      <c r="H138" s="50"/>
    </row>
    <row r="139">
      <c r="C139" s="50"/>
      <c r="D139" s="50"/>
      <c r="E139" s="50"/>
      <c r="F139" s="50"/>
      <c r="G139" s="50"/>
      <c r="H139" s="50"/>
    </row>
    <row r="140">
      <c r="C140" s="50"/>
      <c r="D140" s="50"/>
      <c r="E140" s="50"/>
      <c r="F140" s="50"/>
      <c r="G140" s="50"/>
      <c r="H140" s="50"/>
    </row>
    <row r="141">
      <c r="C141" s="50"/>
      <c r="D141" s="50"/>
      <c r="E141" s="50"/>
      <c r="F141" s="50"/>
      <c r="G141" s="50"/>
      <c r="H141" s="50"/>
    </row>
    <row r="142">
      <c r="C142" s="50"/>
      <c r="D142" s="50"/>
      <c r="E142" s="50"/>
      <c r="F142" s="50"/>
      <c r="G142" s="50"/>
      <c r="H142" s="50"/>
    </row>
    <row r="143">
      <c r="C143" s="50"/>
      <c r="D143" s="50"/>
      <c r="E143" s="50"/>
      <c r="F143" s="50"/>
      <c r="G143" s="50"/>
      <c r="H143" s="50"/>
    </row>
    <row r="144">
      <c r="C144" s="50"/>
      <c r="D144" s="50"/>
      <c r="E144" s="50"/>
      <c r="F144" s="50"/>
      <c r="G144" s="50"/>
      <c r="H144" s="50"/>
    </row>
    <row r="145">
      <c r="C145" s="50"/>
      <c r="D145" s="50"/>
      <c r="E145" s="50"/>
      <c r="F145" s="50"/>
      <c r="G145" s="50"/>
      <c r="H145" s="50"/>
    </row>
    <row r="146">
      <c r="C146" s="50"/>
      <c r="D146" s="50"/>
      <c r="E146" s="50"/>
      <c r="F146" s="50"/>
      <c r="G146" s="50"/>
      <c r="H146" s="50"/>
    </row>
    <row r="147">
      <c r="C147" s="50"/>
      <c r="D147" s="50"/>
      <c r="E147" s="50"/>
      <c r="F147" s="50"/>
      <c r="G147" s="50"/>
      <c r="H147" s="50"/>
    </row>
    <row r="148">
      <c r="C148" s="50"/>
      <c r="D148" s="50"/>
      <c r="E148" s="50"/>
      <c r="F148" s="50"/>
      <c r="G148" s="50"/>
      <c r="H148" s="50"/>
    </row>
    <row r="149">
      <c r="C149" s="50"/>
      <c r="D149" s="50"/>
      <c r="E149" s="50"/>
      <c r="F149" s="50"/>
      <c r="G149" s="50"/>
      <c r="H149" s="50"/>
    </row>
    <row r="150">
      <c r="C150" s="50"/>
      <c r="D150" s="50"/>
      <c r="E150" s="50"/>
      <c r="F150" s="50"/>
      <c r="G150" s="50"/>
      <c r="H150" s="50"/>
    </row>
    <row r="151">
      <c r="C151" s="50"/>
      <c r="D151" s="50"/>
      <c r="E151" s="50"/>
      <c r="F151" s="50"/>
      <c r="G151" s="50"/>
      <c r="H151" s="50"/>
    </row>
    <row r="152">
      <c r="C152" s="50"/>
      <c r="D152" s="50"/>
      <c r="E152" s="50"/>
      <c r="F152" s="50"/>
      <c r="G152" s="50"/>
      <c r="H152" s="50"/>
    </row>
    <row r="153">
      <c r="C153" s="50"/>
      <c r="D153" s="50"/>
      <c r="E153" s="50"/>
      <c r="F153" s="50"/>
      <c r="G153" s="50"/>
      <c r="H153" s="50"/>
    </row>
    <row r="154">
      <c r="C154" s="50"/>
      <c r="D154" s="50"/>
      <c r="E154" s="50"/>
      <c r="F154" s="50"/>
      <c r="G154" s="50"/>
      <c r="H154" s="50"/>
    </row>
    <row r="155">
      <c r="C155" s="50"/>
      <c r="D155" s="50"/>
      <c r="E155" s="50"/>
      <c r="F155" s="50"/>
      <c r="G155" s="50"/>
      <c r="H155" s="50"/>
    </row>
    <row r="156">
      <c r="C156" s="50"/>
      <c r="D156" s="50"/>
      <c r="E156" s="50"/>
      <c r="F156" s="50"/>
      <c r="G156" s="50"/>
      <c r="H156" s="50"/>
    </row>
    <row r="157">
      <c r="C157" s="50"/>
      <c r="D157" s="50"/>
      <c r="E157" s="50"/>
      <c r="F157" s="50"/>
      <c r="G157" s="50"/>
      <c r="H157" s="50"/>
    </row>
    <row r="158">
      <c r="C158" s="50"/>
      <c r="D158" s="50"/>
      <c r="E158" s="50"/>
      <c r="F158" s="50"/>
      <c r="G158" s="50"/>
      <c r="H158" s="50"/>
    </row>
    <row r="159">
      <c r="C159" s="50"/>
      <c r="D159" s="50"/>
      <c r="E159" s="50"/>
      <c r="F159" s="50"/>
      <c r="G159" s="50"/>
      <c r="H159" s="50"/>
    </row>
    <row r="160">
      <c r="C160" s="50"/>
      <c r="D160" s="50"/>
      <c r="E160" s="50"/>
      <c r="F160" s="50"/>
      <c r="G160" s="50"/>
      <c r="H160" s="50"/>
    </row>
    <row r="161">
      <c r="C161" s="50"/>
      <c r="D161" s="50"/>
      <c r="E161" s="50"/>
      <c r="F161" s="50"/>
      <c r="G161" s="50"/>
      <c r="H161" s="50"/>
    </row>
    <row r="162">
      <c r="C162" s="50"/>
      <c r="D162" s="50"/>
      <c r="E162" s="50"/>
      <c r="F162" s="50"/>
      <c r="G162" s="50"/>
      <c r="H162" s="50"/>
    </row>
    <row r="163">
      <c r="C163" s="50"/>
      <c r="D163" s="50"/>
      <c r="E163" s="50"/>
      <c r="F163" s="50"/>
      <c r="G163" s="50"/>
      <c r="H163" s="50"/>
    </row>
    <row r="164">
      <c r="C164" s="50"/>
      <c r="D164" s="50"/>
      <c r="E164" s="50"/>
      <c r="F164" s="50"/>
      <c r="G164" s="50"/>
      <c r="H164" s="50"/>
    </row>
    <row r="165">
      <c r="C165" s="50"/>
      <c r="D165" s="50"/>
      <c r="E165" s="50"/>
      <c r="F165" s="50"/>
      <c r="G165" s="50"/>
      <c r="H165" s="50"/>
    </row>
    <row r="166">
      <c r="C166" s="50"/>
      <c r="D166" s="50"/>
      <c r="E166" s="50"/>
      <c r="F166" s="50"/>
      <c r="G166" s="50"/>
      <c r="H166" s="50"/>
    </row>
    <row r="167">
      <c r="C167" s="50"/>
      <c r="D167" s="50"/>
      <c r="E167" s="50"/>
      <c r="F167" s="50"/>
      <c r="G167" s="50"/>
      <c r="H167" s="50"/>
    </row>
    <row r="168">
      <c r="C168" s="50"/>
      <c r="D168" s="50"/>
      <c r="E168" s="50"/>
      <c r="F168" s="50"/>
      <c r="G168" s="50"/>
      <c r="H168" s="50"/>
    </row>
    <row r="169">
      <c r="C169" s="50"/>
      <c r="D169" s="50"/>
      <c r="E169" s="50"/>
      <c r="F169" s="50"/>
      <c r="G169" s="50"/>
      <c r="H169" s="50"/>
    </row>
    <row r="170">
      <c r="C170" s="50"/>
      <c r="D170" s="50"/>
      <c r="E170" s="50"/>
      <c r="F170" s="50"/>
      <c r="G170" s="50"/>
      <c r="H170" s="50"/>
    </row>
    <row r="171">
      <c r="C171" s="50"/>
      <c r="D171" s="50"/>
      <c r="E171" s="50"/>
      <c r="F171" s="50"/>
      <c r="G171" s="50"/>
      <c r="H171" s="50"/>
    </row>
    <row r="172">
      <c r="C172" s="50"/>
      <c r="D172" s="50"/>
      <c r="E172" s="50"/>
      <c r="F172" s="50"/>
      <c r="G172" s="50"/>
      <c r="H172" s="50"/>
    </row>
    <row r="173">
      <c r="C173" s="50"/>
      <c r="D173" s="50"/>
      <c r="E173" s="50"/>
      <c r="F173" s="50"/>
      <c r="G173" s="50"/>
      <c r="H173" s="50"/>
    </row>
    <row r="174">
      <c r="C174" s="50"/>
      <c r="D174" s="50"/>
      <c r="E174" s="50"/>
      <c r="F174" s="50"/>
      <c r="G174" s="50"/>
      <c r="H174" s="50"/>
    </row>
    <row r="175">
      <c r="C175" s="50"/>
      <c r="D175" s="50"/>
      <c r="E175" s="50"/>
      <c r="F175" s="50"/>
      <c r="G175" s="50"/>
      <c r="H175" s="50"/>
    </row>
    <row r="176">
      <c r="C176" s="50"/>
      <c r="D176" s="50"/>
      <c r="E176" s="50"/>
      <c r="F176" s="50"/>
      <c r="G176" s="50"/>
      <c r="H176" s="50"/>
    </row>
    <row r="177">
      <c r="C177" s="50"/>
      <c r="D177" s="50"/>
      <c r="E177" s="50"/>
      <c r="F177" s="50"/>
      <c r="G177" s="50"/>
      <c r="H177" s="50"/>
    </row>
    <row r="178">
      <c r="C178" s="50"/>
      <c r="D178" s="50"/>
      <c r="E178" s="50"/>
      <c r="F178" s="50"/>
      <c r="G178" s="50"/>
      <c r="H178" s="50"/>
    </row>
    <row r="179">
      <c r="C179" s="50"/>
      <c r="D179" s="50"/>
      <c r="E179" s="50"/>
      <c r="F179" s="50"/>
      <c r="G179" s="50"/>
      <c r="H179" s="50"/>
    </row>
    <row r="180">
      <c r="C180" s="50"/>
      <c r="D180" s="50"/>
      <c r="E180" s="50"/>
      <c r="F180" s="50"/>
      <c r="G180" s="50"/>
      <c r="H180" s="50"/>
    </row>
    <row r="181">
      <c r="C181" s="50"/>
      <c r="D181" s="50"/>
      <c r="E181" s="50"/>
      <c r="F181" s="50"/>
      <c r="G181" s="50"/>
      <c r="H181" s="50"/>
    </row>
    <row r="182">
      <c r="C182" s="50"/>
      <c r="D182" s="50"/>
      <c r="E182" s="50"/>
      <c r="F182" s="50"/>
      <c r="G182" s="50"/>
      <c r="H182" s="50"/>
    </row>
    <row r="183">
      <c r="C183" s="50"/>
      <c r="D183" s="50"/>
      <c r="E183" s="50"/>
      <c r="F183" s="50"/>
      <c r="G183" s="50"/>
      <c r="H183" s="50"/>
    </row>
    <row r="184">
      <c r="C184" s="50"/>
      <c r="D184" s="50"/>
      <c r="E184" s="50"/>
      <c r="F184" s="50"/>
      <c r="G184" s="50"/>
      <c r="H184" s="50"/>
    </row>
    <row r="185">
      <c r="C185" s="50"/>
      <c r="D185" s="50"/>
      <c r="E185" s="50"/>
      <c r="F185" s="50"/>
      <c r="G185" s="50"/>
      <c r="H185" s="50"/>
    </row>
    <row r="186">
      <c r="C186" s="50"/>
      <c r="D186" s="50"/>
      <c r="E186" s="50"/>
      <c r="F186" s="50"/>
      <c r="G186" s="50"/>
      <c r="H186" s="50"/>
    </row>
    <row r="187">
      <c r="C187" s="50"/>
      <c r="D187" s="50"/>
      <c r="E187" s="50"/>
      <c r="F187" s="50"/>
      <c r="G187" s="50"/>
      <c r="H187" s="50"/>
    </row>
    <row r="188">
      <c r="C188" s="50"/>
      <c r="D188" s="50"/>
      <c r="E188" s="50"/>
      <c r="F188" s="50"/>
      <c r="G188" s="50"/>
      <c r="H188" s="50"/>
    </row>
    <row r="189">
      <c r="C189" s="50"/>
      <c r="D189" s="50"/>
      <c r="E189" s="50"/>
      <c r="F189" s="50"/>
      <c r="G189" s="50"/>
      <c r="H189" s="50"/>
    </row>
    <row r="190">
      <c r="C190" s="50"/>
      <c r="D190" s="50"/>
      <c r="E190" s="50"/>
      <c r="F190" s="50"/>
      <c r="G190" s="50"/>
      <c r="H190" s="50"/>
    </row>
    <row r="191">
      <c r="C191" s="50"/>
      <c r="D191" s="50"/>
      <c r="E191" s="50"/>
      <c r="F191" s="50"/>
      <c r="G191" s="50"/>
      <c r="H191" s="50"/>
    </row>
    <row r="192">
      <c r="C192" s="50"/>
      <c r="D192" s="50"/>
      <c r="E192" s="50"/>
      <c r="F192" s="50"/>
      <c r="G192" s="50"/>
      <c r="H192" s="50"/>
    </row>
    <row r="193">
      <c r="C193" s="50"/>
      <c r="D193" s="50"/>
      <c r="E193" s="50"/>
      <c r="F193" s="50"/>
      <c r="G193" s="50"/>
      <c r="H193" s="50"/>
    </row>
    <row r="194">
      <c r="C194" s="50"/>
      <c r="D194" s="50"/>
      <c r="E194" s="50"/>
      <c r="F194" s="50"/>
      <c r="G194" s="50"/>
      <c r="H194" s="50"/>
    </row>
    <row r="195">
      <c r="C195" s="50"/>
      <c r="D195" s="50"/>
      <c r="E195" s="50"/>
      <c r="F195" s="50"/>
      <c r="G195" s="50"/>
      <c r="H195" s="50"/>
    </row>
    <row r="196">
      <c r="C196" s="50"/>
      <c r="D196" s="50"/>
      <c r="E196" s="50"/>
      <c r="F196" s="50"/>
      <c r="G196" s="50"/>
      <c r="H196" s="50"/>
    </row>
    <row r="197">
      <c r="C197" s="50"/>
      <c r="D197" s="50"/>
      <c r="E197" s="50"/>
      <c r="F197" s="50"/>
      <c r="G197" s="50"/>
      <c r="H197" s="50"/>
    </row>
    <row r="198">
      <c r="C198" s="50"/>
      <c r="D198" s="50"/>
      <c r="E198" s="50"/>
      <c r="F198" s="50"/>
      <c r="G198" s="50"/>
      <c r="H198" s="50"/>
    </row>
    <row r="199">
      <c r="C199" s="50"/>
      <c r="D199" s="50"/>
      <c r="E199" s="50"/>
      <c r="F199" s="50"/>
      <c r="G199" s="50"/>
      <c r="H199" s="50"/>
    </row>
    <row r="200">
      <c r="C200" s="50"/>
      <c r="D200" s="50"/>
      <c r="E200" s="50"/>
      <c r="F200" s="50"/>
      <c r="G200" s="50"/>
      <c r="H200" s="50"/>
    </row>
    <row r="201">
      <c r="C201" s="50"/>
      <c r="D201" s="50"/>
      <c r="E201" s="50"/>
      <c r="F201" s="50"/>
      <c r="G201" s="50"/>
      <c r="H201" s="50"/>
    </row>
    <row r="202">
      <c r="C202" s="50"/>
      <c r="D202" s="50"/>
      <c r="E202" s="50"/>
      <c r="F202" s="50"/>
      <c r="G202" s="50"/>
      <c r="H202" s="50"/>
    </row>
    <row r="203">
      <c r="C203" s="50"/>
      <c r="D203" s="50"/>
      <c r="E203" s="50"/>
      <c r="F203" s="50"/>
      <c r="G203" s="50"/>
      <c r="H203" s="50"/>
    </row>
    <row r="204">
      <c r="C204" s="50"/>
      <c r="D204" s="50"/>
      <c r="E204" s="50"/>
      <c r="F204" s="50"/>
      <c r="G204" s="50"/>
      <c r="H204" s="50"/>
    </row>
    <row r="205">
      <c r="C205" s="50"/>
      <c r="D205" s="50"/>
      <c r="E205" s="50"/>
      <c r="F205" s="50"/>
      <c r="G205" s="50"/>
      <c r="H205" s="50"/>
    </row>
    <row r="206">
      <c r="C206" s="50"/>
      <c r="D206" s="50"/>
      <c r="E206" s="50"/>
      <c r="F206" s="50"/>
      <c r="G206" s="50"/>
      <c r="H206" s="50"/>
    </row>
    <row r="207">
      <c r="C207" s="50"/>
      <c r="D207" s="50"/>
      <c r="E207" s="50"/>
      <c r="F207" s="50"/>
      <c r="G207" s="50"/>
      <c r="H207" s="50"/>
    </row>
    <row r="208">
      <c r="C208" s="50"/>
      <c r="D208" s="50"/>
      <c r="E208" s="50"/>
      <c r="F208" s="50"/>
      <c r="G208" s="50"/>
      <c r="H208" s="50"/>
    </row>
    <row r="209">
      <c r="C209" s="50"/>
      <c r="D209" s="50"/>
      <c r="E209" s="50"/>
      <c r="F209" s="50"/>
      <c r="G209" s="50"/>
      <c r="H209" s="50"/>
    </row>
    <row r="210">
      <c r="C210" s="50"/>
      <c r="D210" s="50"/>
      <c r="E210" s="50"/>
      <c r="F210" s="50"/>
      <c r="G210" s="50"/>
      <c r="H210" s="50"/>
    </row>
    <row r="211">
      <c r="C211" s="50"/>
      <c r="D211" s="50"/>
      <c r="E211" s="50"/>
      <c r="F211" s="50"/>
      <c r="G211" s="50"/>
      <c r="H211" s="50"/>
    </row>
    <row r="212">
      <c r="C212" s="50"/>
      <c r="D212" s="50"/>
      <c r="E212" s="50"/>
      <c r="F212" s="50"/>
      <c r="G212" s="50"/>
      <c r="H212" s="50"/>
    </row>
    <row r="213">
      <c r="C213" s="50"/>
      <c r="D213" s="50"/>
      <c r="E213" s="50"/>
      <c r="F213" s="50"/>
      <c r="G213" s="50"/>
      <c r="H213" s="50"/>
    </row>
    <row r="214">
      <c r="C214" s="50"/>
      <c r="D214" s="50"/>
      <c r="E214" s="50"/>
      <c r="F214" s="50"/>
      <c r="G214" s="50"/>
      <c r="H214" s="50"/>
    </row>
    <row r="215">
      <c r="C215" s="50"/>
      <c r="D215" s="50"/>
      <c r="E215" s="50"/>
      <c r="F215" s="50"/>
      <c r="G215" s="50"/>
      <c r="H215" s="50"/>
    </row>
    <row r="216">
      <c r="C216" s="50"/>
      <c r="D216" s="50"/>
      <c r="E216" s="50"/>
      <c r="F216" s="50"/>
      <c r="G216" s="50"/>
      <c r="H216" s="50"/>
    </row>
    <row r="217">
      <c r="C217" s="50"/>
      <c r="D217" s="50"/>
      <c r="E217" s="50"/>
      <c r="F217" s="50"/>
      <c r="G217" s="50"/>
      <c r="H217" s="50"/>
    </row>
    <row r="218">
      <c r="C218" s="50"/>
      <c r="D218" s="50"/>
      <c r="E218" s="50"/>
      <c r="F218" s="50"/>
      <c r="G218" s="50"/>
      <c r="H218" s="50"/>
    </row>
    <row r="219">
      <c r="C219" s="50"/>
      <c r="D219" s="50"/>
      <c r="E219" s="50"/>
      <c r="F219" s="50"/>
      <c r="G219" s="50"/>
      <c r="H219" s="50"/>
    </row>
    <row r="220">
      <c r="C220" s="50"/>
      <c r="D220" s="50"/>
      <c r="E220" s="50"/>
      <c r="F220" s="50"/>
      <c r="G220" s="50"/>
      <c r="H220" s="50"/>
    </row>
    <row r="221">
      <c r="C221" s="50"/>
      <c r="D221" s="50"/>
      <c r="E221" s="50"/>
      <c r="F221" s="50"/>
      <c r="G221" s="50"/>
      <c r="H221" s="50"/>
    </row>
    <row r="222">
      <c r="C222" s="50"/>
      <c r="D222" s="50"/>
      <c r="E222" s="50"/>
      <c r="F222" s="50"/>
      <c r="G222" s="50"/>
      <c r="H222" s="50"/>
    </row>
    <row r="223">
      <c r="C223" s="50"/>
      <c r="D223" s="50"/>
      <c r="E223" s="50"/>
      <c r="F223" s="50"/>
      <c r="G223" s="50"/>
      <c r="H223" s="50"/>
    </row>
    <row r="224">
      <c r="C224" s="50"/>
      <c r="D224" s="50"/>
      <c r="E224" s="50"/>
      <c r="F224" s="50"/>
      <c r="G224" s="50"/>
      <c r="H224" s="50"/>
    </row>
    <row r="225">
      <c r="C225" s="50"/>
      <c r="D225" s="50"/>
      <c r="E225" s="50"/>
      <c r="F225" s="50"/>
      <c r="G225" s="50"/>
      <c r="H225" s="50"/>
    </row>
    <row r="226">
      <c r="C226" s="50"/>
      <c r="D226" s="50"/>
      <c r="E226" s="50"/>
      <c r="F226" s="50"/>
      <c r="G226" s="50"/>
      <c r="H226" s="50"/>
    </row>
    <row r="227">
      <c r="C227" s="50"/>
      <c r="D227" s="50"/>
      <c r="E227" s="50"/>
      <c r="F227" s="50"/>
      <c r="G227" s="50"/>
      <c r="H227" s="50"/>
    </row>
    <row r="228">
      <c r="C228" s="50"/>
      <c r="D228" s="50"/>
      <c r="E228" s="50"/>
      <c r="F228" s="50"/>
      <c r="G228" s="50"/>
      <c r="H228" s="50"/>
    </row>
    <row r="229">
      <c r="C229" s="50"/>
      <c r="D229" s="50"/>
      <c r="E229" s="50"/>
      <c r="F229" s="50"/>
      <c r="G229" s="50"/>
      <c r="H229" s="50"/>
    </row>
    <row r="230">
      <c r="C230" s="50"/>
      <c r="D230" s="50"/>
      <c r="E230" s="50"/>
      <c r="F230" s="50"/>
      <c r="G230" s="50"/>
      <c r="H230" s="50"/>
    </row>
    <row r="231">
      <c r="C231" s="50"/>
      <c r="D231" s="50"/>
      <c r="E231" s="50"/>
      <c r="F231" s="50"/>
      <c r="G231" s="50"/>
      <c r="H231" s="50"/>
    </row>
    <row r="232">
      <c r="C232" s="50"/>
      <c r="D232" s="50"/>
      <c r="E232" s="50"/>
      <c r="F232" s="50"/>
      <c r="G232" s="50"/>
      <c r="H232" s="50"/>
    </row>
    <row r="233">
      <c r="C233" s="50"/>
      <c r="D233" s="50"/>
      <c r="E233" s="50"/>
      <c r="F233" s="50"/>
      <c r="G233" s="50"/>
      <c r="H233" s="50"/>
    </row>
    <row r="234">
      <c r="C234" s="50"/>
      <c r="D234" s="50"/>
      <c r="E234" s="50"/>
      <c r="F234" s="50"/>
      <c r="G234" s="50"/>
      <c r="H234" s="50"/>
    </row>
    <row r="235">
      <c r="C235" s="50"/>
      <c r="D235" s="50"/>
      <c r="E235" s="50"/>
      <c r="F235" s="50"/>
      <c r="G235" s="50"/>
      <c r="H235" s="50"/>
    </row>
    <row r="236">
      <c r="C236" s="50"/>
      <c r="D236" s="50"/>
      <c r="E236" s="50"/>
      <c r="F236" s="50"/>
      <c r="G236" s="50"/>
      <c r="H236" s="50"/>
    </row>
    <row r="237">
      <c r="C237" s="50"/>
      <c r="D237" s="50"/>
      <c r="E237" s="50"/>
      <c r="F237" s="50"/>
      <c r="G237" s="50"/>
      <c r="H237" s="50"/>
    </row>
    <row r="238">
      <c r="C238" s="50"/>
      <c r="D238" s="50"/>
      <c r="E238" s="50"/>
      <c r="F238" s="50"/>
      <c r="G238" s="50"/>
      <c r="H238" s="50"/>
    </row>
    <row r="239">
      <c r="C239" s="50"/>
      <c r="D239" s="50"/>
      <c r="E239" s="50"/>
      <c r="F239" s="50"/>
      <c r="G239" s="50"/>
      <c r="H239" s="50"/>
    </row>
    <row r="240">
      <c r="C240" s="50"/>
      <c r="D240" s="50"/>
      <c r="E240" s="50"/>
      <c r="F240" s="50"/>
      <c r="G240" s="50"/>
      <c r="H240" s="50"/>
    </row>
    <row r="241">
      <c r="C241" s="50"/>
      <c r="D241" s="50"/>
      <c r="E241" s="50"/>
      <c r="F241" s="50"/>
      <c r="G241" s="50"/>
      <c r="H241" s="50"/>
    </row>
    <row r="242">
      <c r="C242" s="50"/>
      <c r="D242" s="50"/>
      <c r="E242" s="50"/>
      <c r="F242" s="50"/>
      <c r="G242" s="50"/>
      <c r="H242" s="50"/>
    </row>
    <row r="243">
      <c r="C243" s="50"/>
      <c r="D243" s="50"/>
      <c r="E243" s="50"/>
      <c r="F243" s="50"/>
      <c r="G243" s="50"/>
      <c r="H243" s="50"/>
    </row>
    <row r="244">
      <c r="C244" s="50"/>
      <c r="D244" s="50"/>
      <c r="E244" s="50"/>
      <c r="F244" s="50"/>
      <c r="G244" s="50"/>
      <c r="H244" s="50"/>
    </row>
    <row r="245">
      <c r="C245" s="50"/>
      <c r="D245" s="50"/>
      <c r="E245" s="50"/>
      <c r="F245" s="50"/>
      <c r="G245" s="50"/>
      <c r="H245" s="50"/>
    </row>
    <row r="246">
      <c r="C246" s="50"/>
      <c r="D246" s="50"/>
      <c r="E246" s="50"/>
      <c r="F246" s="50"/>
      <c r="G246" s="50"/>
      <c r="H246" s="50"/>
    </row>
    <row r="247">
      <c r="C247" s="50"/>
      <c r="D247" s="50"/>
      <c r="E247" s="50"/>
      <c r="F247" s="50"/>
      <c r="G247" s="50"/>
      <c r="H247" s="50"/>
    </row>
    <row r="248">
      <c r="C248" s="50"/>
      <c r="D248" s="50"/>
      <c r="E248" s="50"/>
      <c r="F248" s="50"/>
      <c r="G248" s="50"/>
      <c r="H248" s="50"/>
    </row>
    <row r="249">
      <c r="C249" s="50"/>
      <c r="D249" s="50"/>
      <c r="E249" s="50"/>
      <c r="F249" s="50"/>
      <c r="G249" s="50"/>
      <c r="H249" s="50"/>
    </row>
    <row r="250">
      <c r="C250" s="50"/>
      <c r="D250" s="50"/>
      <c r="E250" s="50"/>
      <c r="F250" s="50"/>
      <c r="G250" s="50"/>
      <c r="H250" s="50"/>
    </row>
    <row r="251">
      <c r="C251" s="50"/>
      <c r="D251" s="50"/>
      <c r="E251" s="50"/>
      <c r="F251" s="50"/>
      <c r="G251" s="50"/>
      <c r="H251" s="50"/>
    </row>
    <row r="252">
      <c r="C252" s="50"/>
      <c r="D252" s="50"/>
      <c r="E252" s="50"/>
      <c r="F252" s="50"/>
      <c r="G252" s="50"/>
      <c r="H252" s="50"/>
    </row>
    <row r="253">
      <c r="C253" s="50"/>
      <c r="D253" s="50"/>
      <c r="E253" s="50"/>
      <c r="F253" s="50"/>
      <c r="G253" s="50"/>
      <c r="H253" s="50"/>
    </row>
    <row r="254">
      <c r="C254" s="50"/>
      <c r="D254" s="50"/>
      <c r="E254" s="50"/>
      <c r="F254" s="50"/>
      <c r="G254" s="50"/>
      <c r="H254" s="50"/>
    </row>
    <row r="255">
      <c r="C255" s="50"/>
      <c r="D255" s="50"/>
      <c r="E255" s="50"/>
      <c r="F255" s="50"/>
      <c r="G255" s="50"/>
      <c r="H255" s="50"/>
    </row>
    <row r="256">
      <c r="C256" s="50"/>
      <c r="D256" s="50"/>
      <c r="E256" s="50"/>
      <c r="F256" s="50"/>
      <c r="G256" s="50"/>
      <c r="H256" s="50"/>
    </row>
    <row r="257">
      <c r="C257" s="50"/>
      <c r="D257" s="50"/>
      <c r="E257" s="50"/>
      <c r="F257" s="50"/>
      <c r="G257" s="50"/>
      <c r="H257" s="50"/>
    </row>
    <row r="258">
      <c r="C258" s="50"/>
      <c r="D258" s="50"/>
      <c r="E258" s="50"/>
      <c r="F258" s="50"/>
      <c r="G258" s="50"/>
      <c r="H258" s="50"/>
    </row>
    <row r="259">
      <c r="C259" s="50"/>
      <c r="D259" s="50"/>
      <c r="E259" s="50"/>
      <c r="F259" s="50"/>
      <c r="G259" s="50"/>
      <c r="H259" s="50"/>
    </row>
    <row r="260">
      <c r="C260" s="50"/>
      <c r="D260" s="50"/>
      <c r="E260" s="50"/>
      <c r="F260" s="50"/>
      <c r="G260" s="50"/>
      <c r="H260" s="50"/>
    </row>
    <row r="261">
      <c r="C261" s="50"/>
      <c r="D261" s="50"/>
      <c r="E261" s="50"/>
      <c r="F261" s="50"/>
      <c r="G261" s="50"/>
      <c r="H261" s="50"/>
    </row>
    <row r="262">
      <c r="C262" s="50"/>
      <c r="D262" s="50"/>
      <c r="E262" s="50"/>
      <c r="F262" s="50"/>
      <c r="G262" s="50"/>
      <c r="H262" s="50"/>
    </row>
    <row r="263">
      <c r="C263" s="50"/>
      <c r="D263" s="50"/>
      <c r="E263" s="50"/>
      <c r="F263" s="50"/>
      <c r="G263" s="50"/>
      <c r="H263" s="50"/>
    </row>
    <row r="264">
      <c r="C264" s="50"/>
      <c r="D264" s="50"/>
      <c r="E264" s="50"/>
      <c r="F264" s="50"/>
      <c r="G264" s="50"/>
      <c r="H264" s="50"/>
    </row>
    <row r="265">
      <c r="C265" s="50"/>
      <c r="D265" s="50"/>
      <c r="E265" s="50"/>
      <c r="F265" s="50"/>
      <c r="G265" s="50"/>
      <c r="H265" s="50"/>
    </row>
    <row r="266">
      <c r="C266" s="50"/>
      <c r="D266" s="50"/>
      <c r="E266" s="50"/>
      <c r="F266" s="50"/>
      <c r="G266" s="50"/>
      <c r="H266" s="50"/>
    </row>
    <row r="267">
      <c r="C267" s="50"/>
      <c r="D267" s="50"/>
      <c r="E267" s="50"/>
      <c r="F267" s="50"/>
      <c r="G267" s="50"/>
      <c r="H267" s="50"/>
    </row>
    <row r="268">
      <c r="C268" s="50"/>
      <c r="D268" s="50"/>
      <c r="E268" s="50"/>
      <c r="F268" s="50"/>
      <c r="G268" s="50"/>
      <c r="H268" s="50"/>
    </row>
    <row r="269">
      <c r="C269" s="50"/>
      <c r="D269" s="50"/>
      <c r="E269" s="50"/>
      <c r="F269" s="50"/>
      <c r="G269" s="50"/>
      <c r="H269" s="50"/>
    </row>
    <row r="270">
      <c r="C270" s="50"/>
      <c r="D270" s="50"/>
      <c r="E270" s="50"/>
      <c r="F270" s="50"/>
      <c r="G270" s="50"/>
      <c r="H270" s="50"/>
    </row>
    <row r="271">
      <c r="C271" s="50"/>
      <c r="D271" s="50"/>
      <c r="E271" s="50"/>
      <c r="F271" s="50"/>
      <c r="G271" s="50"/>
      <c r="H271" s="50"/>
    </row>
    <row r="272">
      <c r="C272" s="50"/>
      <c r="D272" s="50"/>
      <c r="E272" s="50"/>
      <c r="F272" s="50"/>
      <c r="G272" s="50"/>
      <c r="H272" s="50"/>
    </row>
    <row r="273">
      <c r="C273" s="50"/>
      <c r="D273" s="50"/>
      <c r="E273" s="50"/>
      <c r="F273" s="50"/>
      <c r="G273" s="50"/>
      <c r="H273" s="50"/>
    </row>
    <row r="274">
      <c r="C274" s="50"/>
      <c r="D274" s="50"/>
      <c r="E274" s="50"/>
      <c r="F274" s="50"/>
      <c r="G274" s="50"/>
      <c r="H274" s="50"/>
    </row>
    <row r="275">
      <c r="C275" s="50"/>
      <c r="D275" s="50"/>
      <c r="E275" s="50"/>
      <c r="F275" s="50"/>
      <c r="G275" s="50"/>
      <c r="H275" s="50"/>
    </row>
    <row r="276">
      <c r="C276" s="50"/>
      <c r="D276" s="50"/>
      <c r="E276" s="50"/>
      <c r="F276" s="50"/>
      <c r="G276" s="50"/>
      <c r="H276" s="50"/>
    </row>
    <row r="277">
      <c r="C277" s="50"/>
      <c r="D277" s="50"/>
      <c r="E277" s="50"/>
      <c r="F277" s="50"/>
      <c r="G277" s="50"/>
      <c r="H277" s="50"/>
    </row>
    <row r="278">
      <c r="C278" s="50"/>
      <c r="D278" s="50"/>
      <c r="E278" s="50"/>
      <c r="F278" s="50"/>
      <c r="G278" s="50"/>
      <c r="H278" s="50"/>
    </row>
    <row r="279">
      <c r="C279" s="50"/>
      <c r="D279" s="50"/>
      <c r="E279" s="50"/>
      <c r="F279" s="50"/>
      <c r="G279" s="50"/>
      <c r="H279" s="50"/>
    </row>
    <row r="280">
      <c r="C280" s="50"/>
      <c r="D280" s="50"/>
      <c r="E280" s="50"/>
      <c r="F280" s="50"/>
      <c r="G280" s="50"/>
      <c r="H280" s="50"/>
    </row>
    <row r="281">
      <c r="C281" s="50"/>
      <c r="D281" s="50"/>
      <c r="E281" s="50"/>
      <c r="F281" s="50"/>
      <c r="G281" s="50"/>
      <c r="H281" s="50"/>
    </row>
    <row r="282">
      <c r="C282" s="50"/>
      <c r="D282" s="50"/>
      <c r="E282" s="50"/>
      <c r="F282" s="50"/>
      <c r="G282" s="50"/>
      <c r="H282" s="50"/>
    </row>
    <row r="283">
      <c r="C283" s="50"/>
      <c r="D283" s="50"/>
      <c r="E283" s="50"/>
      <c r="F283" s="50"/>
      <c r="G283" s="50"/>
      <c r="H283" s="50"/>
    </row>
    <row r="284">
      <c r="C284" s="50"/>
      <c r="D284" s="50"/>
      <c r="E284" s="50"/>
      <c r="F284" s="50"/>
      <c r="G284" s="50"/>
      <c r="H284" s="50"/>
    </row>
    <row r="285">
      <c r="C285" s="50"/>
      <c r="D285" s="50"/>
      <c r="E285" s="50"/>
      <c r="F285" s="50"/>
      <c r="G285" s="50"/>
      <c r="H285" s="50"/>
    </row>
    <row r="286">
      <c r="C286" s="50"/>
      <c r="D286" s="50"/>
      <c r="E286" s="50"/>
      <c r="F286" s="50"/>
      <c r="G286" s="50"/>
      <c r="H286" s="50"/>
    </row>
    <row r="287">
      <c r="C287" s="50"/>
      <c r="D287" s="50"/>
      <c r="E287" s="50"/>
      <c r="F287" s="50"/>
      <c r="G287" s="50"/>
      <c r="H287" s="50"/>
    </row>
    <row r="288">
      <c r="C288" s="50"/>
      <c r="D288" s="50"/>
      <c r="E288" s="50"/>
      <c r="F288" s="50"/>
      <c r="G288" s="50"/>
      <c r="H288" s="50"/>
    </row>
    <row r="289">
      <c r="C289" s="50"/>
      <c r="D289" s="50"/>
      <c r="E289" s="50"/>
      <c r="F289" s="50"/>
      <c r="G289" s="50"/>
      <c r="H289" s="50"/>
    </row>
    <row r="290">
      <c r="C290" s="50"/>
      <c r="D290" s="50"/>
      <c r="E290" s="50"/>
      <c r="F290" s="50"/>
      <c r="G290" s="50"/>
      <c r="H290" s="50"/>
    </row>
    <row r="291">
      <c r="C291" s="50"/>
      <c r="D291" s="50"/>
      <c r="E291" s="50"/>
      <c r="F291" s="50"/>
      <c r="G291" s="50"/>
      <c r="H291" s="50"/>
    </row>
    <row r="292">
      <c r="C292" s="50"/>
      <c r="D292" s="50"/>
      <c r="E292" s="50"/>
      <c r="F292" s="50"/>
      <c r="G292" s="50"/>
      <c r="H292" s="50"/>
    </row>
    <row r="293">
      <c r="C293" s="50"/>
      <c r="D293" s="50"/>
      <c r="E293" s="50"/>
      <c r="F293" s="50"/>
      <c r="G293" s="50"/>
      <c r="H293" s="50"/>
    </row>
    <row r="294">
      <c r="C294" s="50"/>
      <c r="D294" s="50"/>
      <c r="E294" s="50"/>
      <c r="F294" s="50"/>
      <c r="G294" s="50"/>
      <c r="H294" s="50"/>
    </row>
    <row r="295">
      <c r="C295" s="50"/>
      <c r="D295" s="50"/>
      <c r="E295" s="50"/>
      <c r="F295" s="50"/>
      <c r="G295" s="50"/>
      <c r="H295" s="50"/>
    </row>
    <row r="296">
      <c r="C296" s="50"/>
      <c r="D296" s="50"/>
      <c r="E296" s="50"/>
      <c r="F296" s="50"/>
      <c r="G296" s="50"/>
      <c r="H296" s="50"/>
    </row>
    <row r="297">
      <c r="C297" s="50"/>
      <c r="D297" s="50"/>
      <c r="E297" s="50"/>
      <c r="F297" s="50"/>
      <c r="G297" s="50"/>
      <c r="H297" s="50"/>
    </row>
    <row r="298">
      <c r="C298" s="50"/>
      <c r="D298" s="50"/>
      <c r="E298" s="50"/>
      <c r="F298" s="50"/>
      <c r="G298" s="50"/>
      <c r="H298" s="50"/>
    </row>
    <row r="299">
      <c r="C299" s="50"/>
      <c r="D299" s="50"/>
      <c r="E299" s="50"/>
      <c r="F299" s="50"/>
      <c r="G299" s="50"/>
      <c r="H299" s="50"/>
    </row>
    <row r="300">
      <c r="C300" s="50"/>
      <c r="D300" s="50"/>
      <c r="E300" s="50"/>
      <c r="F300" s="50"/>
      <c r="G300" s="50"/>
      <c r="H300" s="50"/>
    </row>
    <row r="301">
      <c r="C301" s="50"/>
      <c r="D301" s="50"/>
      <c r="E301" s="50"/>
      <c r="F301" s="50"/>
      <c r="G301" s="50"/>
      <c r="H301" s="50"/>
    </row>
    <row r="302">
      <c r="C302" s="50"/>
      <c r="D302" s="50"/>
      <c r="E302" s="50"/>
      <c r="F302" s="50"/>
      <c r="G302" s="50"/>
      <c r="H302" s="50"/>
    </row>
    <row r="303">
      <c r="C303" s="50"/>
      <c r="D303" s="50"/>
      <c r="E303" s="50"/>
      <c r="F303" s="50"/>
      <c r="G303" s="50"/>
      <c r="H303" s="50"/>
    </row>
    <row r="304">
      <c r="C304" s="50"/>
      <c r="D304" s="50"/>
      <c r="E304" s="50"/>
      <c r="F304" s="50"/>
      <c r="G304" s="50"/>
      <c r="H304" s="50"/>
    </row>
    <row r="305">
      <c r="C305" s="50"/>
      <c r="D305" s="50"/>
      <c r="E305" s="50"/>
      <c r="F305" s="50"/>
      <c r="G305" s="50"/>
      <c r="H305" s="50"/>
    </row>
    <row r="306">
      <c r="C306" s="50"/>
      <c r="D306" s="50"/>
      <c r="E306" s="50"/>
      <c r="F306" s="50"/>
      <c r="G306" s="50"/>
      <c r="H306" s="50"/>
    </row>
    <row r="307">
      <c r="C307" s="50"/>
      <c r="D307" s="50"/>
      <c r="E307" s="50"/>
      <c r="F307" s="50"/>
      <c r="G307" s="50"/>
      <c r="H307" s="50"/>
    </row>
    <row r="308">
      <c r="C308" s="50"/>
      <c r="D308" s="50"/>
      <c r="E308" s="50"/>
      <c r="F308" s="50"/>
      <c r="G308" s="50"/>
      <c r="H308" s="50"/>
    </row>
    <row r="309">
      <c r="C309" s="50"/>
      <c r="D309" s="50"/>
      <c r="E309" s="50"/>
      <c r="F309" s="50"/>
      <c r="G309" s="50"/>
      <c r="H309" s="50"/>
    </row>
    <row r="310">
      <c r="C310" s="50"/>
      <c r="D310" s="50"/>
      <c r="E310" s="50"/>
      <c r="F310" s="50"/>
      <c r="G310" s="50"/>
      <c r="H310" s="50"/>
    </row>
    <row r="311">
      <c r="C311" s="50"/>
      <c r="D311" s="50"/>
      <c r="E311" s="50"/>
      <c r="F311" s="50"/>
      <c r="G311" s="50"/>
      <c r="H311" s="50"/>
    </row>
    <row r="312">
      <c r="C312" s="50"/>
      <c r="D312" s="50"/>
      <c r="E312" s="50"/>
      <c r="F312" s="50"/>
      <c r="G312" s="50"/>
      <c r="H312" s="50"/>
    </row>
    <row r="313">
      <c r="C313" s="50"/>
      <c r="D313" s="50"/>
      <c r="E313" s="50"/>
      <c r="F313" s="50"/>
      <c r="G313" s="50"/>
      <c r="H313" s="50"/>
    </row>
    <row r="314">
      <c r="C314" s="50"/>
      <c r="D314" s="50"/>
      <c r="E314" s="50"/>
      <c r="F314" s="50"/>
      <c r="G314" s="50"/>
      <c r="H314" s="50"/>
    </row>
    <row r="315">
      <c r="C315" s="50"/>
      <c r="D315" s="50"/>
      <c r="E315" s="50"/>
      <c r="F315" s="50"/>
      <c r="G315" s="50"/>
      <c r="H315" s="50"/>
    </row>
    <row r="316">
      <c r="C316" s="50"/>
      <c r="D316" s="50"/>
      <c r="E316" s="50"/>
      <c r="F316" s="50"/>
      <c r="G316" s="50"/>
      <c r="H316" s="50"/>
    </row>
    <row r="317">
      <c r="C317" s="50"/>
      <c r="D317" s="50"/>
      <c r="E317" s="50"/>
      <c r="F317" s="50"/>
      <c r="G317" s="50"/>
      <c r="H317" s="50"/>
    </row>
    <row r="318">
      <c r="C318" s="50"/>
      <c r="D318" s="50"/>
      <c r="E318" s="50"/>
      <c r="F318" s="50"/>
      <c r="G318" s="50"/>
      <c r="H318" s="50"/>
    </row>
    <row r="319">
      <c r="C319" s="50"/>
      <c r="D319" s="50"/>
      <c r="E319" s="50"/>
      <c r="F319" s="50"/>
      <c r="G319" s="50"/>
      <c r="H319" s="50"/>
    </row>
    <row r="320">
      <c r="C320" s="50"/>
      <c r="D320" s="50"/>
      <c r="E320" s="50"/>
      <c r="F320" s="50"/>
      <c r="G320" s="50"/>
      <c r="H320" s="50"/>
    </row>
    <row r="321">
      <c r="C321" s="50"/>
      <c r="D321" s="50"/>
      <c r="E321" s="50"/>
      <c r="F321" s="50"/>
      <c r="G321" s="50"/>
      <c r="H321" s="50"/>
    </row>
    <row r="322">
      <c r="C322" s="50"/>
      <c r="D322" s="50"/>
      <c r="E322" s="50"/>
      <c r="F322" s="50"/>
      <c r="G322" s="50"/>
      <c r="H322" s="50"/>
    </row>
    <row r="323">
      <c r="C323" s="50"/>
      <c r="D323" s="50"/>
      <c r="E323" s="50"/>
      <c r="F323" s="50"/>
      <c r="G323" s="50"/>
      <c r="H323" s="50"/>
    </row>
    <row r="324">
      <c r="C324" s="50"/>
      <c r="D324" s="50"/>
      <c r="E324" s="50"/>
      <c r="F324" s="50"/>
      <c r="G324" s="50"/>
      <c r="H324" s="50"/>
    </row>
    <row r="325">
      <c r="C325" s="50"/>
      <c r="D325" s="50"/>
      <c r="E325" s="50"/>
      <c r="F325" s="50"/>
      <c r="G325" s="50"/>
      <c r="H325" s="50"/>
    </row>
    <row r="326">
      <c r="C326" s="50"/>
      <c r="D326" s="50"/>
      <c r="E326" s="50"/>
      <c r="F326" s="50"/>
      <c r="G326" s="50"/>
      <c r="H326" s="50"/>
    </row>
    <row r="327">
      <c r="C327" s="50"/>
      <c r="D327" s="50"/>
      <c r="E327" s="50"/>
      <c r="F327" s="50"/>
      <c r="G327" s="50"/>
      <c r="H327" s="50"/>
    </row>
    <row r="328">
      <c r="C328" s="50"/>
      <c r="D328" s="50"/>
      <c r="E328" s="50"/>
      <c r="F328" s="50"/>
      <c r="G328" s="50"/>
      <c r="H328" s="50"/>
    </row>
    <row r="329">
      <c r="C329" s="50"/>
      <c r="D329" s="50"/>
      <c r="E329" s="50"/>
      <c r="F329" s="50"/>
      <c r="G329" s="50"/>
      <c r="H329" s="50"/>
    </row>
    <row r="330">
      <c r="C330" s="50"/>
      <c r="D330" s="50"/>
      <c r="E330" s="50"/>
      <c r="F330" s="50"/>
      <c r="G330" s="50"/>
      <c r="H330" s="50"/>
    </row>
    <row r="331">
      <c r="C331" s="50"/>
      <c r="D331" s="50"/>
      <c r="E331" s="50"/>
      <c r="F331" s="50"/>
      <c r="G331" s="50"/>
      <c r="H331" s="50"/>
    </row>
    <row r="332">
      <c r="C332" s="50"/>
      <c r="D332" s="50"/>
      <c r="E332" s="50"/>
      <c r="F332" s="50"/>
      <c r="G332" s="50"/>
      <c r="H332" s="50"/>
    </row>
    <row r="333">
      <c r="C333" s="50"/>
      <c r="D333" s="50"/>
      <c r="E333" s="50"/>
      <c r="F333" s="50"/>
      <c r="G333" s="50"/>
      <c r="H333" s="50"/>
    </row>
    <row r="334">
      <c r="C334" s="50"/>
      <c r="D334" s="50"/>
      <c r="E334" s="50"/>
      <c r="F334" s="50"/>
      <c r="G334" s="50"/>
      <c r="H334" s="50"/>
    </row>
    <row r="335">
      <c r="C335" s="50"/>
      <c r="D335" s="50"/>
      <c r="E335" s="50"/>
      <c r="F335" s="50"/>
      <c r="G335" s="50"/>
      <c r="H335" s="50"/>
    </row>
    <row r="336">
      <c r="C336" s="50"/>
      <c r="D336" s="50"/>
      <c r="E336" s="50"/>
      <c r="F336" s="50"/>
      <c r="G336" s="50"/>
      <c r="H336" s="50"/>
    </row>
    <row r="337">
      <c r="C337" s="50"/>
      <c r="D337" s="50"/>
      <c r="E337" s="50"/>
      <c r="F337" s="50"/>
      <c r="G337" s="50"/>
      <c r="H337" s="50"/>
    </row>
    <row r="338">
      <c r="C338" s="50"/>
      <c r="D338" s="50"/>
      <c r="E338" s="50"/>
      <c r="F338" s="50"/>
      <c r="G338" s="50"/>
      <c r="H338" s="50"/>
    </row>
    <row r="339">
      <c r="C339" s="50"/>
      <c r="D339" s="50"/>
      <c r="E339" s="50"/>
      <c r="F339" s="50"/>
      <c r="G339" s="50"/>
      <c r="H339" s="50"/>
    </row>
    <row r="340">
      <c r="C340" s="50"/>
      <c r="D340" s="50"/>
      <c r="E340" s="50"/>
      <c r="F340" s="50"/>
      <c r="G340" s="50"/>
      <c r="H340" s="50"/>
    </row>
    <row r="341">
      <c r="C341" s="50"/>
      <c r="D341" s="50"/>
      <c r="E341" s="50"/>
      <c r="F341" s="50"/>
      <c r="G341" s="50"/>
      <c r="H341" s="50"/>
    </row>
    <row r="342">
      <c r="C342" s="50"/>
      <c r="D342" s="50"/>
      <c r="E342" s="50"/>
      <c r="F342" s="50"/>
      <c r="G342" s="50"/>
      <c r="H342" s="50"/>
    </row>
    <row r="343">
      <c r="C343" s="50"/>
      <c r="D343" s="50"/>
      <c r="E343" s="50"/>
      <c r="F343" s="50"/>
      <c r="G343" s="50"/>
      <c r="H343" s="50"/>
    </row>
    <row r="344">
      <c r="C344" s="50"/>
      <c r="D344" s="50"/>
      <c r="E344" s="50"/>
      <c r="F344" s="50"/>
      <c r="G344" s="50"/>
      <c r="H344" s="50"/>
    </row>
    <row r="345">
      <c r="C345" s="50"/>
      <c r="D345" s="50"/>
      <c r="E345" s="50"/>
      <c r="F345" s="50"/>
      <c r="G345" s="50"/>
      <c r="H345" s="50"/>
    </row>
    <row r="346">
      <c r="C346" s="50"/>
      <c r="D346" s="50"/>
      <c r="E346" s="50"/>
      <c r="F346" s="50"/>
      <c r="G346" s="50"/>
      <c r="H346" s="50"/>
    </row>
    <row r="347">
      <c r="C347" s="50"/>
      <c r="D347" s="50"/>
      <c r="E347" s="50"/>
      <c r="F347" s="50"/>
      <c r="G347" s="50"/>
      <c r="H347" s="50"/>
    </row>
    <row r="348">
      <c r="C348" s="50"/>
      <c r="D348" s="50"/>
      <c r="E348" s="50"/>
      <c r="F348" s="50"/>
      <c r="G348" s="50"/>
      <c r="H348" s="50"/>
    </row>
    <row r="349">
      <c r="C349" s="50"/>
      <c r="D349" s="50"/>
      <c r="E349" s="50"/>
      <c r="F349" s="50"/>
      <c r="G349" s="50"/>
      <c r="H349" s="50"/>
    </row>
    <row r="350">
      <c r="C350" s="50"/>
      <c r="D350" s="50"/>
      <c r="E350" s="50"/>
      <c r="F350" s="50"/>
      <c r="G350" s="50"/>
      <c r="H350" s="50"/>
    </row>
    <row r="351">
      <c r="C351" s="50"/>
      <c r="D351" s="50"/>
      <c r="E351" s="50"/>
      <c r="F351" s="50"/>
      <c r="G351" s="50"/>
      <c r="H351" s="50"/>
    </row>
    <row r="352">
      <c r="C352" s="50"/>
      <c r="D352" s="50"/>
      <c r="E352" s="50"/>
      <c r="F352" s="50"/>
      <c r="G352" s="50"/>
      <c r="H352" s="50"/>
    </row>
    <row r="353">
      <c r="C353" s="50"/>
      <c r="D353" s="50"/>
      <c r="E353" s="50"/>
      <c r="F353" s="50"/>
      <c r="G353" s="50"/>
      <c r="H353" s="50"/>
    </row>
    <row r="354">
      <c r="C354" s="50"/>
      <c r="D354" s="50"/>
      <c r="E354" s="50"/>
      <c r="F354" s="50"/>
      <c r="G354" s="50"/>
      <c r="H354" s="50"/>
    </row>
    <row r="355">
      <c r="C355" s="50"/>
      <c r="D355" s="50"/>
      <c r="E355" s="50"/>
      <c r="F355" s="50"/>
      <c r="G355" s="50"/>
      <c r="H355" s="50"/>
    </row>
    <row r="356">
      <c r="C356" s="50"/>
      <c r="D356" s="50"/>
      <c r="E356" s="50"/>
      <c r="F356" s="50"/>
      <c r="G356" s="50"/>
      <c r="H356" s="50"/>
    </row>
    <row r="357">
      <c r="C357" s="50"/>
      <c r="D357" s="50"/>
      <c r="E357" s="50"/>
      <c r="F357" s="50"/>
      <c r="G357" s="50"/>
      <c r="H357" s="50"/>
    </row>
    <row r="358">
      <c r="C358" s="50"/>
      <c r="D358" s="50"/>
      <c r="E358" s="50"/>
      <c r="F358" s="50"/>
      <c r="G358" s="50"/>
      <c r="H358" s="50"/>
    </row>
    <row r="359">
      <c r="C359" s="50"/>
      <c r="D359" s="50"/>
      <c r="E359" s="50"/>
      <c r="F359" s="50"/>
      <c r="G359" s="50"/>
      <c r="H359" s="50"/>
    </row>
    <row r="360">
      <c r="C360" s="50"/>
      <c r="D360" s="50"/>
      <c r="E360" s="50"/>
      <c r="F360" s="50"/>
      <c r="G360" s="50"/>
      <c r="H360" s="50"/>
    </row>
    <row r="361">
      <c r="C361" s="50"/>
      <c r="D361" s="50"/>
      <c r="E361" s="50"/>
      <c r="F361" s="50"/>
      <c r="G361" s="50"/>
      <c r="H361" s="50"/>
    </row>
    <row r="362">
      <c r="C362" s="50"/>
      <c r="D362" s="50"/>
      <c r="E362" s="50"/>
      <c r="F362" s="50"/>
      <c r="G362" s="50"/>
      <c r="H362" s="50"/>
    </row>
    <row r="363">
      <c r="C363" s="50"/>
      <c r="D363" s="50"/>
      <c r="E363" s="50"/>
      <c r="F363" s="50"/>
      <c r="G363" s="50"/>
      <c r="H363" s="50"/>
    </row>
    <row r="364">
      <c r="C364" s="50"/>
      <c r="D364" s="50"/>
      <c r="E364" s="50"/>
      <c r="F364" s="50"/>
      <c r="G364" s="50"/>
      <c r="H364" s="50"/>
    </row>
    <row r="365">
      <c r="C365" s="50"/>
      <c r="D365" s="50"/>
      <c r="E365" s="50"/>
      <c r="F365" s="50"/>
      <c r="G365" s="50"/>
      <c r="H365" s="50"/>
    </row>
    <row r="366">
      <c r="C366" s="50"/>
      <c r="D366" s="50"/>
      <c r="E366" s="50"/>
      <c r="F366" s="50"/>
      <c r="G366" s="50"/>
      <c r="H366" s="50"/>
    </row>
    <row r="367">
      <c r="C367" s="50"/>
      <c r="D367" s="50"/>
      <c r="E367" s="50"/>
      <c r="F367" s="50"/>
      <c r="G367" s="50"/>
      <c r="H367" s="50"/>
    </row>
    <row r="368">
      <c r="C368" s="50"/>
      <c r="D368" s="50"/>
      <c r="E368" s="50"/>
      <c r="F368" s="50"/>
      <c r="G368" s="50"/>
      <c r="H368" s="50"/>
    </row>
    <row r="369">
      <c r="C369" s="50"/>
      <c r="D369" s="50"/>
      <c r="E369" s="50"/>
      <c r="F369" s="50"/>
      <c r="G369" s="50"/>
      <c r="H369" s="50"/>
    </row>
    <row r="370">
      <c r="C370" s="50"/>
      <c r="D370" s="50"/>
      <c r="E370" s="50"/>
      <c r="F370" s="50"/>
      <c r="G370" s="50"/>
      <c r="H370" s="50"/>
    </row>
    <row r="371">
      <c r="C371" s="50"/>
      <c r="D371" s="50"/>
      <c r="E371" s="50"/>
      <c r="F371" s="50"/>
      <c r="G371" s="50"/>
      <c r="H371" s="50"/>
    </row>
    <row r="372">
      <c r="C372" s="50"/>
      <c r="D372" s="50"/>
      <c r="E372" s="50"/>
      <c r="F372" s="50"/>
      <c r="G372" s="50"/>
      <c r="H372" s="50"/>
    </row>
    <row r="373">
      <c r="C373" s="50"/>
      <c r="D373" s="50"/>
      <c r="E373" s="50"/>
      <c r="F373" s="50"/>
      <c r="G373" s="50"/>
      <c r="H373" s="50"/>
    </row>
    <row r="374">
      <c r="C374" s="50"/>
      <c r="D374" s="50"/>
      <c r="E374" s="50"/>
      <c r="F374" s="50"/>
      <c r="G374" s="50"/>
      <c r="H374" s="50"/>
    </row>
    <row r="375">
      <c r="C375" s="50"/>
      <c r="D375" s="50"/>
      <c r="E375" s="50"/>
      <c r="F375" s="50"/>
      <c r="G375" s="50"/>
      <c r="H375" s="50"/>
    </row>
    <row r="376">
      <c r="C376" s="50"/>
      <c r="D376" s="50"/>
      <c r="E376" s="50"/>
      <c r="F376" s="50"/>
      <c r="G376" s="50"/>
      <c r="H376" s="50"/>
    </row>
    <row r="377">
      <c r="C377" s="50"/>
      <c r="D377" s="50"/>
      <c r="E377" s="50"/>
      <c r="F377" s="50"/>
      <c r="G377" s="50"/>
      <c r="H377" s="50"/>
    </row>
    <row r="378">
      <c r="C378" s="50"/>
      <c r="D378" s="50"/>
      <c r="E378" s="50"/>
      <c r="F378" s="50"/>
      <c r="G378" s="50"/>
      <c r="H378" s="50"/>
    </row>
    <row r="379">
      <c r="C379" s="50"/>
      <c r="D379" s="50"/>
      <c r="E379" s="50"/>
      <c r="F379" s="50"/>
      <c r="G379" s="50"/>
      <c r="H379" s="50"/>
    </row>
    <row r="380">
      <c r="C380" s="50"/>
      <c r="D380" s="50"/>
      <c r="E380" s="50"/>
      <c r="F380" s="50"/>
      <c r="G380" s="50"/>
      <c r="H380" s="50"/>
    </row>
    <row r="381">
      <c r="C381" s="50"/>
      <c r="D381" s="50"/>
      <c r="E381" s="50"/>
      <c r="F381" s="50"/>
      <c r="G381" s="50"/>
      <c r="H381" s="50"/>
    </row>
    <row r="382">
      <c r="C382" s="50"/>
      <c r="D382" s="50"/>
      <c r="E382" s="50"/>
      <c r="F382" s="50"/>
      <c r="G382" s="50"/>
      <c r="H382" s="50"/>
    </row>
    <row r="383">
      <c r="C383" s="50"/>
      <c r="D383" s="50"/>
      <c r="E383" s="50"/>
      <c r="F383" s="50"/>
      <c r="G383" s="50"/>
      <c r="H383" s="50"/>
    </row>
    <row r="384">
      <c r="C384" s="50"/>
      <c r="D384" s="50"/>
      <c r="E384" s="50"/>
      <c r="F384" s="50"/>
      <c r="G384" s="50"/>
      <c r="H384" s="50"/>
    </row>
    <row r="385">
      <c r="C385" s="50"/>
      <c r="D385" s="50"/>
      <c r="E385" s="50"/>
      <c r="F385" s="50"/>
      <c r="G385" s="50"/>
      <c r="H385" s="50"/>
    </row>
    <row r="386">
      <c r="C386" s="50"/>
      <c r="D386" s="50"/>
      <c r="E386" s="50"/>
      <c r="F386" s="50"/>
      <c r="G386" s="50"/>
      <c r="H386" s="50"/>
    </row>
    <row r="387">
      <c r="C387" s="50"/>
      <c r="D387" s="50"/>
      <c r="E387" s="50"/>
      <c r="F387" s="50"/>
      <c r="G387" s="50"/>
      <c r="H387" s="50"/>
    </row>
    <row r="388">
      <c r="C388" s="50"/>
      <c r="D388" s="50"/>
      <c r="E388" s="50"/>
      <c r="F388" s="50"/>
      <c r="G388" s="50"/>
      <c r="H388" s="50"/>
    </row>
    <row r="389">
      <c r="C389" s="50"/>
      <c r="D389" s="50"/>
      <c r="E389" s="50"/>
      <c r="F389" s="50"/>
      <c r="G389" s="50"/>
      <c r="H389" s="50"/>
    </row>
    <row r="390">
      <c r="C390" s="50"/>
      <c r="D390" s="50"/>
      <c r="E390" s="50"/>
      <c r="F390" s="50"/>
      <c r="G390" s="50"/>
      <c r="H390" s="50"/>
    </row>
    <row r="391">
      <c r="C391" s="50"/>
      <c r="D391" s="50"/>
      <c r="E391" s="50"/>
      <c r="F391" s="50"/>
      <c r="G391" s="50"/>
      <c r="H391" s="50"/>
    </row>
    <row r="392">
      <c r="C392" s="50"/>
      <c r="D392" s="50"/>
      <c r="E392" s="50"/>
      <c r="F392" s="50"/>
      <c r="G392" s="50"/>
      <c r="H392" s="50"/>
    </row>
    <row r="393">
      <c r="C393" s="50"/>
      <c r="D393" s="50"/>
      <c r="E393" s="50"/>
      <c r="F393" s="50"/>
      <c r="G393" s="50"/>
      <c r="H393" s="50"/>
    </row>
    <row r="394">
      <c r="C394" s="50"/>
      <c r="D394" s="50"/>
      <c r="E394" s="50"/>
      <c r="F394" s="50"/>
      <c r="G394" s="50"/>
      <c r="H394" s="50"/>
    </row>
    <row r="395">
      <c r="C395" s="50"/>
      <c r="D395" s="50"/>
      <c r="E395" s="50"/>
      <c r="F395" s="50"/>
      <c r="G395" s="50"/>
      <c r="H395" s="50"/>
    </row>
    <row r="396">
      <c r="C396" s="50"/>
      <c r="D396" s="50"/>
      <c r="E396" s="50"/>
      <c r="F396" s="50"/>
      <c r="G396" s="50"/>
      <c r="H396" s="50"/>
    </row>
    <row r="397">
      <c r="C397" s="50"/>
      <c r="D397" s="50"/>
      <c r="E397" s="50"/>
      <c r="F397" s="50"/>
      <c r="G397" s="50"/>
      <c r="H397" s="50"/>
    </row>
    <row r="398">
      <c r="C398" s="50"/>
      <c r="D398" s="50"/>
      <c r="E398" s="50"/>
      <c r="F398" s="50"/>
      <c r="G398" s="50"/>
      <c r="H398" s="50"/>
    </row>
    <row r="399">
      <c r="C399" s="50"/>
      <c r="D399" s="50"/>
      <c r="E399" s="50"/>
      <c r="F399" s="50"/>
      <c r="G399" s="50"/>
      <c r="H399" s="50"/>
    </row>
    <row r="400">
      <c r="C400" s="50"/>
      <c r="D400" s="50"/>
      <c r="E400" s="50"/>
      <c r="F400" s="50"/>
      <c r="G400" s="50"/>
      <c r="H400" s="50"/>
    </row>
    <row r="401">
      <c r="C401" s="50"/>
      <c r="D401" s="50"/>
      <c r="E401" s="50"/>
      <c r="F401" s="50"/>
      <c r="G401" s="50"/>
      <c r="H401" s="50"/>
    </row>
    <row r="402">
      <c r="C402" s="50"/>
      <c r="D402" s="50"/>
      <c r="E402" s="50"/>
      <c r="F402" s="50"/>
      <c r="G402" s="50"/>
      <c r="H402" s="50"/>
    </row>
    <row r="403">
      <c r="C403" s="50"/>
      <c r="D403" s="50"/>
      <c r="E403" s="50"/>
      <c r="F403" s="50"/>
      <c r="G403" s="50"/>
      <c r="H403" s="50"/>
    </row>
    <row r="404">
      <c r="C404" s="50"/>
      <c r="D404" s="50"/>
      <c r="E404" s="50"/>
      <c r="F404" s="50"/>
      <c r="G404" s="50"/>
      <c r="H404" s="50"/>
    </row>
    <row r="405">
      <c r="C405" s="50"/>
      <c r="D405" s="50"/>
      <c r="E405" s="50"/>
      <c r="F405" s="50"/>
      <c r="G405" s="50"/>
      <c r="H405" s="50"/>
    </row>
    <row r="406">
      <c r="C406" s="50"/>
      <c r="D406" s="50"/>
      <c r="E406" s="50"/>
      <c r="F406" s="50"/>
      <c r="G406" s="50"/>
      <c r="H406" s="50"/>
    </row>
    <row r="407">
      <c r="C407" s="50"/>
      <c r="D407" s="50"/>
      <c r="E407" s="50"/>
      <c r="F407" s="50"/>
      <c r="G407" s="50"/>
      <c r="H407" s="50"/>
    </row>
    <row r="408">
      <c r="C408" s="50"/>
      <c r="D408" s="50"/>
      <c r="E408" s="50"/>
      <c r="F408" s="50"/>
      <c r="G408" s="50"/>
      <c r="H408" s="50"/>
    </row>
    <row r="409">
      <c r="C409" s="50"/>
      <c r="D409" s="50"/>
      <c r="E409" s="50"/>
      <c r="F409" s="50"/>
      <c r="G409" s="50"/>
      <c r="H409" s="50"/>
    </row>
    <row r="410">
      <c r="C410" s="50"/>
      <c r="D410" s="50"/>
      <c r="E410" s="50"/>
      <c r="F410" s="50"/>
      <c r="G410" s="50"/>
      <c r="H410" s="50"/>
    </row>
    <row r="411">
      <c r="C411" s="50"/>
      <c r="D411" s="50"/>
      <c r="E411" s="50"/>
      <c r="F411" s="50"/>
      <c r="G411" s="50"/>
      <c r="H411" s="50"/>
    </row>
    <row r="412">
      <c r="C412" s="50"/>
      <c r="D412" s="50"/>
      <c r="E412" s="50"/>
      <c r="F412" s="50"/>
      <c r="G412" s="50"/>
      <c r="H412" s="50"/>
    </row>
    <row r="413">
      <c r="C413" s="50"/>
      <c r="D413" s="50"/>
      <c r="E413" s="50"/>
      <c r="F413" s="50"/>
      <c r="G413" s="50"/>
      <c r="H413" s="50"/>
    </row>
    <row r="414">
      <c r="C414" s="50"/>
      <c r="D414" s="50"/>
      <c r="E414" s="50"/>
      <c r="F414" s="50"/>
      <c r="G414" s="50"/>
      <c r="H414" s="50"/>
    </row>
    <row r="415">
      <c r="C415" s="50"/>
      <c r="D415" s="50"/>
      <c r="E415" s="50"/>
      <c r="F415" s="50"/>
      <c r="G415" s="50"/>
      <c r="H415" s="50"/>
    </row>
    <row r="416">
      <c r="C416" s="50"/>
      <c r="D416" s="50"/>
      <c r="E416" s="50"/>
      <c r="F416" s="50"/>
      <c r="G416" s="50"/>
      <c r="H416" s="50"/>
    </row>
    <row r="417">
      <c r="C417" s="50"/>
      <c r="D417" s="50"/>
      <c r="E417" s="50"/>
      <c r="F417" s="50"/>
      <c r="G417" s="50"/>
      <c r="H417" s="50"/>
    </row>
    <row r="418">
      <c r="C418" s="50"/>
      <c r="D418" s="50"/>
      <c r="E418" s="50"/>
      <c r="F418" s="50"/>
      <c r="G418" s="50"/>
      <c r="H418" s="50"/>
    </row>
    <row r="419">
      <c r="C419" s="50"/>
      <c r="D419" s="50"/>
      <c r="E419" s="50"/>
      <c r="F419" s="50"/>
      <c r="G419" s="50"/>
      <c r="H419" s="50"/>
    </row>
    <row r="420">
      <c r="C420" s="50"/>
      <c r="D420" s="50"/>
      <c r="E420" s="50"/>
      <c r="F420" s="50"/>
      <c r="G420" s="50"/>
      <c r="H420" s="50"/>
    </row>
    <row r="421">
      <c r="C421" s="50"/>
      <c r="D421" s="50"/>
      <c r="E421" s="50"/>
      <c r="F421" s="50"/>
      <c r="G421" s="50"/>
      <c r="H421" s="50"/>
    </row>
    <row r="422">
      <c r="C422" s="50"/>
      <c r="D422" s="50"/>
      <c r="E422" s="50"/>
      <c r="F422" s="50"/>
      <c r="G422" s="50"/>
      <c r="H422" s="50"/>
    </row>
    <row r="423">
      <c r="C423" s="50"/>
      <c r="D423" s="50"/>
      <c r="E423" s="50"/>
      <c r="F423" s="50"/>
      <c r="G423" s="50"/>
      <c r="H423" s="50"/>
    </row>
    <row r="424">
      <c r="C424" s="50"/>
      <c r="D424" s="50"/>
      <c r="E424" s="50"/>
      <c r="F424" s="50"/>
      <c r="G424" s="50"/>
      <c r="H424" s="50"/>
    </row>
    <row r="425">
      <c r="C425" s="50"/>
      <c r="D425" s="50"/>
      <c r="E425" s="50"/>
      <c r="F425" s="50"/>
      <c r="G425" s="50"/>
      <c r="H425" s="50"/>
    </row>
    <row r="426">
      <c r="C426" s="50"/>
      <c r="D426" s="50"/>
      <c r="E426" s="50"/>
      <c r="F426" s="50"/>
      <c r="G426" s="50"/>
      <c r="H426" s="50"/>
    </row>
    <row r="427">
      <c r="C427" s="50"/>
      <c r="D427" s="50"/>
      <c r="E427" s="50"/>
      <c r="F427" s="50"/>
      <c r="G427" s="50"/>
      <c r="H427" s="50"/>
    </row>
    <row r="428">
      <c r="C428" s="50"/>
      <c r="D428" s="50"/>
      <c r="E428" s="50"/>
      <c r="F428" s="50"/>
      <c r="G428" s="50"/>
      <c r="H428" s="50"/>
    </row>
    <row r="429">
      <c r="C429" s="50"/>
      <c r="D429" s="50"/>
      <c r="E429" s="50"/>
      <c r="F429" s="50"/>
      <c r="G429" s="50"/>
      <c r="H429" s="50"/>
    </row>
    <row r="430">
      <c r="C430" s="50"/>
      <c r="D430" s="50"/>
      <c r="E430" s="50"/>
      <c r="F430" s="50"/>
      <c r="G430" s="50"/>
      <c r="H430" s="50"/>
    </row>
    <row r="431">
      <c r="C431" s="50"/>
      <c r="D431" s="50"/>
      <c r="E431" s="50"/>
      <c r="F431" s="50"/>
      <c r="G431" s="50"/>
      <c r="H431" s="50"/>
    </row>
    <row r="432">
      <c r="C432" s="50"/>
      <c r="D432" s="50"/>
      <c r="E432" s="50"/>
      <c r="F432" s="50"/>
      <c r="G432" s="50"/>
      <c r="H432" s="50"/>
    </row>
    <row r="433">
      <c r="C433" s="50"/>
      <c r="D433" s="50"/>
      <c r="E433" s="50"/>
      <c r="F433" s="50"/>
      <c r="G433" s="50"/>
      <c r="H433" s="50"/>
    </row>
    <row r="434">
      <c r="C434" s="50"/>
      <c r="D434" s="50"/>
      <c r="E434" s="50"/>
      <c r="F434" s="50"/>
      <c r="G434" s="50"/>
      <c r="H434" s="50"/>
    </row>
    <row r="435">
      <c r="C435" s="50"/>
      <c r="D435" s="50"/>
      <c r="E435" s="50"/>
      <c r="F435" s="50"/>
      <c r="G435" s="50"/>
      <c r="H435" s="50"/>
    </row>
    <row r="436">
      <c r="C436" s="50"/>
      <c r="D436" s="50"/>
      <c r="E436" s="50"/>
      <c r="F436" s="50"/>
      <c r="G436" s="50"/>
      <c r="H436" s="50"/>
    </row>
    <row r="437">
      <c r="C437" s="50"/>
      <c r="D437" s="50"/>
      <c r="E437" s="50"/>
      <c r="F437" s="50"/>
      <c r="G437" s="50"/>
      <c r="H437" s="50"/>
    </row>
    <row r="438">
      <c r="C438" s="50"/>
      <c r="D438" s="50"/>
      <c r="E438" s="50"/>
      <c r="F438" s="50"/>
      <c r="G438" s="50"/>
      <c r="H438" s="50"/>
    </row>
    <row r="439">
      <c r="C439" s="50"/>
      <c r="D439" s="50"/>
      <c r="E439" s="50"/>
      <c r="F439" s="50"/>
      <c r="G439" s="50"/>
      <c r="H439" s="50"/>
    </row>
    <row r="440">
      <c r="C440" s="50"/>
      <c r="D440" s="50"/>
      <c r="E440" s="50"/>
      <c r="F440" s="50"/>
      <c r="G440" s="50"/>
      <c r="H440" s="50"/>
    </row>
    <row r="441">
      <c r="C441" s="50"/>
      <c r="D441" s="50"/>
      <c r="E441" s="50"/>
      <c r="F441" s="50"/>
      <c r="G441" s="50"/>
      <c r="H441" s="50"/>
    </row>
    <row r="442">
      <c r="C442" s="50"/>
      <c r="D442" s="50"/>
      <c r="E442" s="50"/>
      <c r="F442" s="50"/>
      <c r="G442" s="50"/>
      <c r="H442" s="50"/>
    </row>
    <row r="443">
      <c r="C443" s="50"/>
      <c r="D443" s="50"/>
      <c r="E443" s="50"/>
      <c r="F443" s="50"/>
      <c r="G443" s="50"/>
      <c r="H443" s="50"/>
    </row>
    <row r="444">
      <c r="C444" s="50"/>
      <c r="D444" s="50"/>
      <c r="E444" s="50"/>
      <c r="F444" s="50"/>
      <c r="G444" s="50"/>
      <c r="H444" s="50"/>
    </row>
    <row r="445">
      <c r="C445" s="50"/>
      <c r="D445" s="50"/>
      <c r="E445" s="50"/>
      <c r="F445" s="50"/>
      <c r="G445" s="50"/>
      <c r="H445" s="50"/>
    </row>
    <row r="446">
      <c r="C446" s="50"/>
      <c r="D446" s="50"/>
      <c r="E446" s="50"/>
      <c r="F446" s="50"/>
      <c r="G446" s="50"/>
      <c r="H446" s="50"/>
    </row>
    <row r="447">
      <c r="C447" s="50"/>
      <c r="D447" s="50"/>
      <c r="E447" s="50"/>
      <c r="F447" s="50"/>
      <c r="G447" s="50"/>
      <c r="H447" s="50"/>
    </row>
    <row r="448">
      <c r="C448" s="50"/>
      <c r="D448" s="50"/>
      <c r="E448" s="50"/>
      <c r="F448" s="50"/>
      <c r="G448" s="50"/>
      <c r="H448" s="50"/>
    </row>
    <row r="449">
      <c r="C449" s="50"/>
      <c r="D449" s="50"/>
      <c r="E449" s="50"/>
      <c r="F449" s="50"/>
      <c r="G449" s="50"/>
      <c r="H449" s="50"/>
    </row>
    <row r="450">
      <c r="C450" s="50"/>
      <c r="D450" s="50"/>
      <c r="E450" s="50"/>
      <c r="F450" s="50"/>
      <c r="G450" s="50"/>
      <c r="H450" s="50"/>
    </row>
    <row r="451">
      <c r="C451" s="50"/>
      <c r="D451" s="50"/>
      <c r="E451" s="50"/>
      <c r="F451" s="50"/>
      <c r="G451" s="50"/>
      <c r="H451" s="50"/>
    </row>
    <row r="452">
      <c r="C452" s="50"/>
      <c r="D452" s="50"/>
      <c r="E452" s="50"/>
      <c r="F452" s="50"/>
      <c r="G452" s="50"/>
      <c r="H452" s="50"/>
    </row>
    <row r="453">
      <c r="C453" s="50"/>
      <c r="D453" s="50"/>
      <c r="E453" s="50"/>
      <c r="F453" s="50"/>
      <c r="G453" s="50"/>
      <c r="H453" s="50"/>
    </row>
    <row r="454">
      <c r="C454" s="50"/>
      <c r="D454" s="50"/>
      <c r="E454" s="50"/>
      <c r="F454" s="50"/>
      <c r="G454" s="50"/>
      <c r="H454" s="50"/>
    </row>
    <row r="455">
      <c r="C455" s="50"/>
      <c r="D455" s="50"/>
      <c r="E455" s="50"/>
      <c r="F455" s="50"/>
      <c r="G455" s="50"/>
      <c r="H455" s="50"/>
    </row>
    <row r="456">
      <c r="C456" s="50"/>
      <c r="D456" s="50"/>
      <c r="E456" s="50"/>
      <c r="F456" s="50"/>
      <c r="G456" s="50"/>
      <c r="H456" s="50"/>
    </row>
    <row r="457">
      <c r="C457" s="50"/>
      <c r="D457" s="50"/>
      <c r="E457" s="50"/>
      <c r="F457" s="50"/>
      <c r="G457" s="50"/>
      <c r="H457" s="50"/>
    </row>
    <row r="458">
      <c r="C458" s="50"/>
      <c r="D458" s="50"/>
      <c r="E458" s="50"/>
      <c r="F458" s="50"/>
      <c r="G458" s="50"/>
      <c r="H458" s="50"/>
    </row>
    <row r="459">
      <c r="C459" s="50"/>
      <c r="D459" s="50"/>
      <c r="E459" s="50"/>
      <c r="F459" s="50"/>
      <c r="G459" s="50"/>
      <c r="H459" s="50"/>
    </row>
    <row r="460">
      <c r="C460" s="50"/>
      <c r="D460" s="50"/>
      <c r="E460" s="50"/>
      <c r="F460" s="50"/>
      <c r="G460" s="50"/>
      <c r="H460" s="50"/>
    </row>
    <row r="461">
      <c r="C461" s="50"/>
      <c r="D461" s="50"/>
      <c r="E461" s="50"/>
      <c r="F461" s="50"/>
      <c r="G461" s="50"/>
      <c r="H461" s="50"/>
    </row>
    <row r="462">
      <c r="C462" s="50"/>
      <c r="D462" s="50"/>
      <c r="E462" s="50"/>
      <c r="F462" s="50"/>
      <c r="G462" s="50"/>
      <c r="H462" s="50"/>
    </row>
    <row r="463">
      <c r="C463" s="50"/>
      <c r="D463" s="50"/>
      <c r="E463" s="50"/>
      <c r="F463" s="50"/>
      <c r="G463" s="50"/>
      <c r="H463" s="50"/>
    </row>
    <row r="464">
      <c r="C464" s="50"/>
      <c r="D464" s="50"/>
      <c r="E464" s="50"/>
      <c r="F464" s="50"/>
      <c r="G464" s="50"/>
      <c r="H464" s="50"/>
    </row>
    <row r="465">
      <c r="C465" s="50"/>
      <c r="D465" s="50"/>
      <c r="E465" s="50"/>
      <c r="F465" s="50"/>
      <c r="G465" s="50"/>
      <c r="H465" s="50"/>
    </row>
    <row r="466">
      <c r="C466" s="50"/>
      <c r="D466" s="50"/>
      <c r="E466" s="50"/>
      <c r="F466" s="50"/>
      <c r="G466" s="50"/>
      <c r="H466" s="50"/>
    </row>
    <row r="467">
      <c r="C467" s="50"/>
      <c r="D467" s="50"/>
      <c r="E467" s="50"/>
      <c r="F467" s="50"/>
      <c r="G467" s="50"/>
      <c r="H467" s="50"/>
    </row>
    <row r="468">
      <c r="C468" s="50"/>
      <c r="D468" s="50"/>
      <c r="E468" s="50"/>
      <c r="F468" s="50"/>
      <c r="G468" s="50"/>
      <c r="H468" s="50"/>
    </row>
    <row r="469">
      <c r="C469" s="50"/>
      <c r="D469" s="50"/>
      <c r="E469" s="50"/>
      <c r="F469" s="50"/>
      <c r="G469" s="50"/>
      <c r="H469" s="50"/>
    </row>
    <row r="470">
      <c r="C470" s="50"/>
      <c r="D470" s="50"/>
      <c r="E470" s="50"/>
      <c r="F470" s="50"/>
      <c r="G470" s="50"/>
      <c r="H470" s="50"/>
    </row>
    <row r="471">
      <c r="C471" s="50"/>
      <c r="D471" s="50"/>
      <c r="E471" s="50"/>
      <c r="F471" s="50"/>
      <c r="G471" s="50"/>
      <c r="H471" s="50"/>
    </row>
    <row r="472">
      <c r="C472" s="50"/>
      <c r="D472" s="50"/>
      <c r="E472" s="50"/>
      <c r="F472" s="50"/>
      <c r="G472" s="50"/>
      <c r="H472" s="50"/>
    </row>
    <row r="473">
      <c r="C473" s="50"/>
      <c r="D473" s="50"/>
      <c r="E473" s="50"/>
      <c r="F473" s="50"/>
      <c r="G473" s="50"/>
      <c r="H473" s="50"/>
    </row>
    <row r="474">
      <c r="C474" s="50"/>
      <c r="D474" s="50"/>
      <c r="E474" s="50"/>
      <c r="F474" s="50"/>
      <c r="G474" s="50"/>
      <c r="H474" s="50"/>
    </row>
    <row r="475">
      <c r="C475" s="50"/>
      <c r="D475" s="50"/>
      <c r="E475" s="50"/>
      <c r="F475" s="50"/>
      <c r="G475" s="50"/>
      <c r="H475" s="50"/>
    </row>
    <row r="476">
      <c r="C476" s="50"/>
      <c r="D476" s="50"/>
      <c r="E476" s="50"/>
      <c r="F476" s="50"/>
      <c r="G476" s="50"/>
      <c r="H476" s="50"/>
    </row>
    <row r="477">
      <c r="C477" s="50"/>
      <c r="D477" s="50"/>
      <c r="E477" s="50"/>
      <c r="F477" s="50"/>
      <c r="G477" s="50"/>
      <c r="H477" s="50"/>
    </row>
    <row r="478">
      <c r="C478" s="50"/>
      <c r="D478" s="50"/>
      <c r="E478" s="50"/>
      <c r="F478" s="50"/>
      <c r="G478" s="50"/>
      <c r="H478" s="50"/>
    </row>
    <row r="479">
      <c r="C479" s="50"/>
      <c r="D479" s="50"/>
      <c r="E479" s="50"/>
      <c r="F479" s="50"/>
      <c r="G479" s="50"/>
      <c r="H479" s="50"/>
    </row>
    <row r="480">
      <c r="C480" s="50"/>
      <c r="D480" s="50"/>
      <c r="E480" s="50"/>
      <c r="F480" s="50"/>
      <c r="G480" s="50"/>
      <c r="H480" s="50"/>
    </row>
    <row r="481">
      <c r="C481" s="50"/>
      <c r="D481" s="50"/>
      <c r="E481" s="50"/>
      <c r="F481" s="50"/>
      <c r="G481" s="50"/>
      <c r="H481" s="50"/>
    </row>
    <row r="482">
      <c r="C482" s="50"/>
      <c r="D482" s="50"/>
      <c r="E482" s="50"/>
      <c r="F482" s="50"/>
      <c r="G482" s="50"/>
      <c r="H482" s="50"/>
    </row>
    <row r="483">
      <c r="C483" s="50"/>
      <c r="D483" s="50"/>
      <c r="E483" s="50"/>
      <c r="F483" s="50"/>
      <c r="G483" s="50"/>
      <c r="H483" s="50"/>
    </row>
    <row r="484">
      <c r="C484" s="50"/>
      <c r="D484" s="50"/>
      <c r="E484" s="50"/>
      <c r="F484" s="50"/>
      <c r="G484" s="50"/>
      <c r="H484" s="50"/>
    </row>
    <row r="485">
      <c r="C485" s="50"/>
      <c r="D485" s="50"/>
      <c r="E485" s="50"/>
      <c r="F485" s="50"/>
      <c r="G485" s="50"/>
      <c r="H485" s="50"/>
    </row>
    <row r="486">
      <c r="C486" s="50"/>
      <c r="D486" s="50"/>
      <c r="E486" s="50"/>
      <c r="F486" s="50"/>
      <c r="G486" s="50"/>
      <c r="H486" s="50"/>
    </row>
    <row r="487">
      <c r="C487" s="50"/>
      <c r="D487" s="50"/>
      <c r="E487" s="50"/>
      <c r="F487" s="50"/>
      <c r="G487" s="50"/>
      <c r="H487" s="50"/>
    </row>
    <row r="488">
      <c r="C488" s="50"/>
      <c r="D488" s="50"/>
      <c r="E488" s="50"/>
      <c r="F488" s="50"/>
      <c r="G488" s="50"/>
      <c r="H488" s="50"/>
    </row>
    <row r="489">
      <c r="C489" s="50"/>
      <c r="D489" s="50"/>
      <c r="E489" s="50"/>
      <c r="F489" s="50"/>
      <c r="G489" s="50"/>
      <c r="H489" s="50"/>
    </row>
    <row r="490">
      <c r="C490" s="50"/>
      <c r="D490" s="50"/>
      <c r="E490" s="50"/>
      <c r="F490" s="50"/>
      <c r="G490" s="50"/>
      <c r="H490" s="50"/>
    </row>
    <row r="491">
      <c r="C491" s="50"/>
      <c r="D491" s="50"/>
      <c r="E491" s="50"/>
      <c r="F491" s="50"/>
      <c r="G491" s="50"/>
      <c r="H491" s="50"/>
    </row>
    <row r="492">
      <c r="C492" s="50"/>
      <c r="D492" s="50"/>
      <c r="E492" s="50"/>
      <c r="F492" s="50"/>
      <c r="G492" s="50"/>
      <c r="H492" s="50"/>
    </row>
    <row r="493">
      <c r="C493" s="50"/>
      <c r="D493" s="50"/>
      <c r="E493" s="50"/>
      <c r="F493" s="50"/>
      <c r="G493" s="50"/>
      <c r="H493" s="50"/>
    </row>
    <row r="494">
      <c r="C494" s="50"/>
      <c r="D494" s="50"/>
      <c r="E494" s="50"/>
      <c r="F494" s="50"/>
      <c r="G494" s="50"/>
      <c r="H494" s="50"/>
    </row>
    <row r="495">
      <c r="C495" s="50"/>
      <c r="D495" s="50"/>
      <c r="E495" s="50"/>
      <c r="F495" s="50"/>
      <c r="G495" s="50"/>
      <c r="H495" s="50"/>
    </row>
    <row r="496">
      <c r="C496" s="50"/>
      <c r="D496" s="50"/>
      <c r="E496" s="50"/>
      <c r="F496" s="50"/>
      <c r="G496" s="50"/>
      <c r="H496" s="50"/>
    </row>
    <row r="497">
      <c r="C497" s="50"/>
      <c r="D497" s="50"/>
      <c r="E497" s="50"/>
      <c r="F497" s="50"/>
      <c r="G497" s="50"/>
      <c r="H497" s="50"/>
    </row>
    <row r="498">
      <c r="C498" s="50"/>
      <c r="D498" s="50"/>
      <c r="E498" s="50"/>
      <c r="F498" s="50"/>
      <c r="G498" s="50"/>
      <c r="H498" s="50"/>
    </row>
    <row r="499">
      <c r="C499" s="50"/>
      <c r="D499" s="50"/>
      <c r="E499" s="50"/>
      <c r="F499" s="50"/>
      <c r="G499" s="50"/>
      <c r="H499" s="50"/>
    </row>
    <row r="500">
      <c r="C500" s="50"/>
      <c r="D500" s="50"/>
      <c r="E500" s="50"/>
      <c r="F500" s="50"/>
      <c r="G500" s="50"/>
      <c r="H500" s="50"/>
    </row>
    <row r="501">
      <c r="C501" s="50"/>
      <c r="D501" s="50"/>
      <c r="E501" s="50"/>
      <c r="F501" s="50"/>
      <c r="G501" s="50"/>
      <c r="H501" s="50"/>
    </row>
    <row r="502">
      <c r="C502" s="50"/>
      <c r="D502" s="50"/>
      <c r="E502" s="50"/>
      <c r="F502" s="50"/>
      <c r="G502" s="50"/>
      <c r="H502" s="50"/>
    </row>
    <row r="503">
      <c r="C503" s="50"/>
      <c r="D503" s="50"/>
      <c r="E503" s="50"/>
      <c r="F503" s="50"/>
      <c r="G503" s="50"/>
      <c r="H503" s="50"/>
    </row>
    <row r="504">
      <c r="C504" s="50"/>
      <c r="D504" s="50"/>
      <c r="E504" s="50"/>
      <c r="F504" s="50"/>
      <c r="G504" s="50"/>
      <c r="H504" s="50"/>
    </row>
    <row r="505">
      <c r="C505" s="50"/>
      <c r="D505" s="50"/>
      <c r="E505" s="50"/>
      <c r="F505" s="50"/>
      <c r="G505" s="50"/>
      <c r="H505" s="50"/>
    </row>
    <row r="506">
      <c r="C506" s="50"/>
      <c r="D506" s="50"/>
      <c r="E506" s="50"/>
      <c r="F506" s="50"/>
      <c r="G506" s="50"/>
      <c r="H506" s="50"/>
    </row>
    <row r="507">
      <c r="C507" s="50"/>
      <c r="D507" s="50"/>
      <c r="E507" s="50"/>
      <c r="F507" s="50"/>
      <c r="G507" s="50"/>
      <c r="H507" s="50"/>
    </row>
    <row r="508">
      <c r="C508" s="50"/>
      <c r="D508" s="50"/>
      <c r="E508" s="50"/>
      <c r="F508" s="50"/>
      <c r="G508" s="50"/>
      <c r="H508" s="50"/>
    </row>
    <row r="509">
      <c r="C509" s="50"/>
      <c r="D509" s="50"/>
      <c r="E509" s="50"/>
      <c r="F509" s="50"/>
      <c r="G509" s="50"/>
      <c r="H509" s="50"/>
    </row>
    <row r="510">
      <c r="C510" s="50"/>
      <c r="D510" s="50"/>
      <c r="E510" s="50"/>
      <c r="F510" s="50"/>
      <c r="G510" s="50"/>
      <c r="H510" s="50"/>
    </row>
    <row r="511">
      <c r="C511" s="50"/>
      <c r="D511" s="50"/>
      <c r="E511" s="50"/>
      <c r="F511" s="50"/>
      <c r="G511" s="50"/>
      <c r="H511" s="50"/>
    </row>
    <row r="512">
      <c r="C512" s="50"/>
      <c r="D512" s="50"/>
      <c r="E512" s="50"/>
      <c r="F512" s="50"/>
      <c r="G512" s="50"/>
      <c r="H512" s="50"/>
    </row>
    <row r="513">
      <c r="C513" s="50"/>
      <c r="D513" s="50"/>
      <c r="E513" s="50"/>
      <c r="F513" s="50"/>
      <c r="G513" s="50"/>
      <c r="H513" s="50"/>
    </row>
    <row r="514">
      <c r="C514" s="50"/>
      <c r="D514" s="50"/>
      <c r="E514" s="50"/>
      <c r="F514" s="50"/>
      <c r="G514" s="50"/>
      <c r="H514" s="50"/>
    </row>
    <row r="515">
      <c r="C515" s="50"/>
      <c r="D515" s="50"/>
      <c r="E515" s="50"/>
      <c r="F515" s="50"/>
      <c r="G515" s="50"/>
      <c r="H515" s="50"/>
    </row>
    <row r="516">
      <c r="C516" s="50"/>
      <c r="D516" s="50"/>
      <c r="E516" s="50"/>
      <c r="F516" s="50"/>
      <c r="G516" s="50"/>
      <c r="H516" s="50"/>
    </row>
    <row r="517">
      <c r="C517" s="50"/>
      <c r="D517" s="50"/>
      <c r="E517" s="50"/>
      <c r="F517" s="50"/>
      <c r="G517" s="50"/>
      <c r="H517" s="50"/>
    </row>
    <row r="518">
      <c r="C518" s="50"/>
      <c r="D518" s="50"/>
      <c r="E518" s="50"/>
      <c r="F518" s="50"/>
      <c r="G518" s="50"/>
      <c r="H518" s="50"/>
    </row>
    <row r="519">
      <c r="C519" s="50"/>
      <c r="D519" s="50"/>
      <c r="E519" s="50"/>
      <c r="F519" s="50"/>
      <c r="G519" s="50"/>
      <c r="H519" s="50"/>
    </row>
    <row r="520">
      <c r="C520" s="50"/>
      <c r="D520" s="50"/>
      <c r="E520" s="50"/>
      <c r="F520" s="50"/>
      <c r="G520" s="50"/>
      <c r="H520" s="50"/>
    </row>
    <row r="521">
      <c r="C521" s="50"/>
      <c r="D521" s="50"/>
      <c r="E521" s="50"/>
      <c r="F521" s="50"/>
      <c r="G521" s="50"/>
      <c r="H521" s="50"/>
    </row>
    <row r="522">
      <c r="C522" s="50"/>
      <c r="D522" s="50"/>
      <c r="E522" s="50"/>
      <c r="F522" s="50"/>
      <c r="G522" s="50"/>
      <c r="H522" s="50"/>
    </row>
    <row r="523">
      <c r="C523" s="50"/>
      <c r="D523" s="50"/>
      <c r="E523" s="50"/>
      <c r="F523" s="50"/>
      <c r="G523" s="50"/>
      <c r="H523" s="50"/>
    </row>
    <row r="524">
      <c r="C524" s="50"/>
      <c r="D524" s="50"/>
      <c r="E524" s="50"/>
      <c r="F524" s="50"/>
      <c r="G524" s="50"/>
      <c r="H524" s="50"/>
    </row>
    <row r="525">
      <c r="C525" s="50"/>
      <c r="D525" s="50"/>
      <c r="E525" s="50"/>
      <c r="F525" s="50"/>
      <c r="G525" s="50"/>
      <c r="H525" s="50"/>
    </row>
    <row r="526">
      <c r="C526" s="50"/>
      <c r="D526" s="50"/>
      <c r="E526" s="50"/>
      <c r="F526" s="50"/>
      <c r="G526" s="50"/>
      <c r="H526" s="50"/>
    </row>
    <row r="527">
      <c r="C527" s="50"/>
      <c r="D527" s="50"/>
      <c r="E527" s="50"/>
      <c r="F527" s="50"/>
      <c r="G527" s="50"/>
      <c r="H527" s="50"/>
    </row>
    <row r="528">
      <c r="C528" s="50"/>
      <c r="D528" s="50"/>
      <c r="E528" s="50"/>
      <c r="F528" s="50"/>
      <c r="G528" s="50"/>
      <c r="H528" s="50"/>
    </row>
    <row r="529">
      <c r="C529" s="50"/>
      <c r="D529" s="50"/>
      <c r="E529" s="50"/>
      <c r="F529" s="50"/>
      <c r="G529" s="50"/>
      <c r="H529" s="50"/>
    </row>
    <row r="530">
      <c r="C530" s="50"/>
      <c r="D530" s="50"/>
      <c r="E530" s="50"/>
      <c r="F530" s="50"/>
      <c r="G530" s="50"/>
      <c r="H530" s="50"/>
    </row>
    <row r="531">
      <c r="C531" s="50"/>
      <c r="D531" s="50"/>
      <c r="E531" s="50"/>
      <c r="F531" s="50"/>
      <c r="G531" s="50"/>
      <c r="H531" s="50"/>
    </row>
    <row r="532">
      <c r="C532" s="50"/>
      <c r="D532" s="50"/>
      <c r="E532" s="50"/>
      <c r="F532" s="50"/>
      <c r="G532" s="50"/>
      <c r="H532" s="50"/>
    </row>
    <row r="533">
      <c r="C533" s="50"/>
      <c r="D533" s="50"/>
      <c r="E533" s="50"/>
      <c r="F533" s="50"/>
      <c r="G533" s="50"/>
      <c r="H533" s="50"/>
    </row>
    <row r="534">
      <c r="C534" s="50"/>
      <c r="D534" s="50"/>
      <c r="E534" s="50"/>
      <c r="F534" s="50"/>
      <c r="G534" s="50"/>
      <c r="H534" s="50"/>
    </row>
    <row r="535">
      <c r="C535" s="50"/>
      <c r="D535" s="50"/>
      <c r="E535" s="50"/>
      <c r="F535" s="50"/>
      <c r="G535" s="50"/>
      <c r="H535" s="50"/>
    </row>
    <row r="536">
      <c r="C536" s="50"/>
      <c r="D536" s="50"/>
      <c r="E536" s="50"/>
      <c r="F536" s="50"/>
      <c r="G536" s="50"/>
      <c r="H536" s="50"/>
    </row>
    <row r="537">
      <c r="C537" s="50"/>
      <c r="D537" s="50"/>
      <c r="E537" s="50"/>
      <c r="F537" s="50"/>
      <c r="G537" s="50"/>
      <c r="H537" s="50"/>
    </row>
    <row r="538">
      <c r="C538" s="50"/>
      <c r="D538" s="50"/>
      <c r="E538" s="50"/>
      <c r="F538" s="50"/>
      <c r="G538" s="50"/>
      <c r="H538" s="50"/>
    </row>
    <row r="539">
      <c r="C539" s="50"/>
      <c r="D539" s="50"/>
      <c r="E539" s="50"/>
      <c r="F539" s="50"/>
      <c r="G539" s="50"/>
      <c r="H539" s="50"/>
    </row>
    <row r="540">
      <c r="C540" s="50"/>
      <c r="D540" s="50"/>
      <c r="E540" s="50"/>
      <c r="F540" s="50"/>
      <c r="G540" s="50"/>
      <c r="H540" s="50"/>
    </row>
    <row r="541">
      <c r="C541" s="50"/>
      <c r="D541" s="50"/>
      <c r="E541" s="50"/>
      <c r="F541" s="50"/>
      <c r="G541" s="50"/>
      <c r="H541" s="50"/>
    </row>
    <row r="542">
      <c r="C542" s="50"/>
      <c r="D542" s="50"/>
      <c r="E542" s="50"/>
      <c r="F542" s="50"/>
      <c r="G542" s="50"/>
      <c r="H542" s="50"/>
    </row>
    <row r="543">
      <c r="C543" s="50"/>
      <c r="D543" s="50"/>
      <c r="E543" s="50"/>
      <c r="F543" s="50"/>
      <c r="G543" s="50"/>
      <c r="H543" s="50"/>
    </row>
    <row r="544">
      <c r="C544" s="50"/>
      <c r="D544" s="50"/>
      <c r="E544" s="50"/>
      <c r="F544" s="50"/>
      <c r="G544" s="50"/>
      <c r="H544" s="50"/>
    </row>
    <row r="545">
      <c r="C545" s="50"/>
      <c r="D545" s="50"/>
      <c r="E545" s="50"/>
      <c r="F545" s="50"/>
      <c r="G545" s="50"/>
      <c r="H545" s="50"/>
    </row>
    <row r="546">
      <c r="C546" s="50"/>
      <c r="D546" s="50"/>
      <c r="E546" s="50"/>
      <c r="F546" s="50"/>
      <c r="G546" s="50"/>
      <c r="H546" s="50"/>
    </row>
    <row r="547">
      <c r="C547" s="50"/>
      <c r="D547" s="50"/>
      <c r="E547" s="50"/>
      <c r="F547" s="50"/>
      <c r="G547" s="50"/>
      <c r="H547" s="50"/>
    </row>
    <row r="548">
      <c r="C548" s="50"/>
      <c r="D548" s="50"/>
      <c r="E548" s="50"/>
      <c r="F548" s="50"/>
      <c r="G548" s="50"/>
      <c r="H548" s="50"/>
    </row>
    <row r="549">
      <c r="C549" s="50"/>
      <c r="D549" s="50"/>
      <c r="E549" s="50"/>
      <c r="F549" s="50"/>
      <c r="G549" s="50"/>
      <c r="H549" s="50"/>
    </row>
    <row r="550">
      <c r="C550" s="50"/>
      <c r="D550" s="50"/>
      <c r="E550" s="50"/>
      <c r="F550" s="50"/>
      <c r="G550" s="50"/>
      <c r="H550" s="50"/>
    </row>
    <row r="551">
      <c r="C551" s="50"/>
      <c r="D551" s="50"/>
      <c r="E551" s="50"/>
      <c r="F551" s="50"/>
      <c r="G551" s="50"/>
      <c r="H551" s="50"/>
    </row>
    <row r="552">
      <c r="C552" s="50"/>
      <c r="D552" s="50"/>
      <c r="E552" s="50"/>
      <c r="F552" s="50"/>
      <c r="G552" s="50"/>
      <c r="H552" s="50"/>
    </row>
    <row r="553">
      <c r="C553" s="50"/>
      <c r="D553" s="50"/>
      <c r="E553" s="50"/>
      <c r="F553" s="50"/>
      <c r="G553" s="50"/>
      <c r="H553" s="50"/>
    </row>
    <row r="554">
      <c r="C554" s="50"/>
      <c r="D554" s="50"/>
      <c r="E554" s="50"/>
      <c r="F554" s="50"/>
      <c r="G554" s="50"/>
      <c r="H554" s="50"/>
    </row>
    <row r="555">
      <c r="C555" s="50"/>
      <c r="D555" s="50"/>
      <c r="E555" s="50"/>
      <c r="F555" s="50"/>
      <c r="G555" s="50"/>
      <c r="H555" s="50"/>
    </row>
    <row r="556">
      <c r="C556" s="50"/>
      <c r="D556" s="50"/>
      <c r="E556" s="50"/>
      <c r="F556" s="50"/>
      <c r="G556" s="50"/>
      <c r="H556" s="50"/>
    </row>
    <row r="557">
      <c r="C557" s="50"/>
      <c r="D557" s="50"/>
      <c r="E557" s="50"/>
      <c r="F557" s="50"/>
      <c r="G557" s="50"/>
      <c r="H557" s="50"/>
    </row>
    <row r="558">
      <c r="C558" s="50"/>
      <c r="D558" s="50"/>
      <c r="E558" s="50"/>
      <c r="F558" s="50"/>
      <c r="G558" s="50"/>
      <c r="H558" s="50"/>
    </row>
    <row r="559">
      <c r="C559" s="50"/>
      <c r="D559" s="50"/>
      <c r="E559" s="50"/>
      <c r="F559" s="50"/>
      <c r="G559" s="50"/>
      <c r="H559" s="50"/>
    </row>
    <row r="560">
      <c r="C560" s="50"/>
      <c r="D560" s="50"/>
      <c r="E560" s="50"/>
      <c r="F560" s="50"/>
      <c r="G560" s="50"/>
      <c r="H560" s="50"/>
    </row>
    <row r="561">
      <c r="C561" s="50"/>
      <c r="D561" s="50"/>
      <c r="E561" s="50"/>
      <c r="F561" s="50"/>
      <c r="G561" s="50"/>
      <c r="H561" s="50"/>
    </row>
    <row r="562">
      <c r="C562" s="50"/>
      <c r="D562" s="50"/>
      <c r="E562" s="50"/>
      <c r="F562" s="50"/>
      <c r="G562" s="50"/>
      <c r="H562" s="50"/>
    </row>
    <row r="563">
      <c r="C563" s="50"/>
      <c r="D563" s="50"/>
      <c r="E563" s="50"/>
      <c r="F563" s="50"/>
      <c r="G563" s="50"/>
      <c r="H563" s="50"/>
    </row>
    <row r="564">
      <c r="C564" s="50"/>
      <c r="D564" s="50"/>
      <c r="E564" s="50"/>
      <c r="F564" s="50"/>
      <c r="G564" s="50"/>
      <c r="H564" s="50"/>
    </row>
    <row r="565">
      <c r="C565" s="50"/>
      <c r="D565" s="50"/>
      <c r="E565" s="50"/>
      <c r="F565" s="50"/>
      <c r="G565" s="50"/>
      <c r="H565" s="50"/>
    </row>
    <row r="566">
      <c r="C566" s="50"/>
      <c r="D566" s="50"/>
      <c r="E566" s="50"/>
      <c r="F566" s="50"/>
      <c r="G566" s="50"/>
      <c r="H566" s="50"/>
    </row>
    <row r="567">
      <c r="C567" s="50"/>
      <c r="D567" s="50"/>
      <c r="E567" s="50"/>
      <c r="F567" s="50"/>
      <c r="G567" s="50"/>
      <c r="H567" s="50"/>
    </row>
    <row r="568">
      <c r="C568" s="50"/>
      <c r="D568" s="50"/>
      <c r="E568" s="50"/>
      <c r="F568" s="50"/>
      <c r="G568" s="50"/>
      <c r="H568" s="50"/>
    </row>
    <row r="569">
      <c r="C569" s="50"/>
      <c r="D569" s="50"/>
      <c r="E569" s="50"/>
      <c r="F569" s="50"/>
      <c r="G569" s="50"/>
      <c r="H569" s="50"/>
    </row>
    <row r="570">
      <c r="C570" s="50"/>
      <c r="D570" s="50"/>
      <c r="E570" s="50"/>
      <c r="F570" s="50"/>
      <c r="G570" s="50"/>
      <c r="H570" s="50"/>
    </row>
    <row r="571">
      <c r="C571" s="50"/>
      <c r="D571" s="50"/>
      <c r="E571" s="50"/>
      <c r="F571" s="50"/>
      <c r="G571" s="50"/>
      <c r="H571" s="50"/>
    </row>
    <row r="572">
      <c r="C572" s="50"/>
      <c r="D572" s="50"/>
      <c r="E572" s="50"/>
      <c r="F572" s="50"/>
      <c r="G572" s="50"/>
      <c r="H572" s="50"/>
    </row>
    <row r="573">
      <c r="C573" s="50"/>
      <c r="D573" s="50"/>
      <c r="E573" s="50"/>
      <c r="F573" s="50"/>
      <c r="G573" s="50"/>
      <c r="H573" s="50"/>
    </row>
    <row r="574">
      <c r="C574" s="50"/>
      <c r="D574" s="50"/>
      <c r="E574" s="50"/>
      <c r="F574" s="50"/>
      <c r="G574" s="50"/>
      <c r="H574" s="50"/>
    </row>
    <row r="575">
      <c r="C575" s="50"/>
      <c r="D575" s="50"/>
      <c r="E575" s="50"/>
      <c r="F575" s="50"/>
      <c r="G575" s="50"/>
      <c r="H575" s="50"/>
    </row>
    <row r="576">
      <c r="C576" s="50"/>
      <c r="D576" s="50"/>
      <c r="E576" s="50"/>
      <c r="F576" s="50"/>
      <c r="G576" s="50"/>
      <c r="H576" s="50"/>
    </row>
    <row r="577">
      <c r="C577" s="50"/>
      <c r="D577" s="50"/>
      <c r="E577" s="50"/>
      <c r="F577" s="50"/>
      <c r="G577" s="50"/>
      <c r="H577" s="50"/>
    </row>
    <row r="578">
      <c r="C578" s="50"/>
      <c r="D578" s="50"/>
      <c r="E578" s="50"/>
      <c r="F578" s="50"/>
      <c r="G578" s="50"/>
      <c r="H578" s="50"/>
    </row>
    <row r="579">
      <c r="C579" s="50"/>
      <c r="D579" s="50"/>
      <c r="E579" s="50"/>
      <c r="F579" s="50"/>
      <c r="G579" s="50"/>
      <c r="H579" s="50"/>
    </row>
    <row r="580">
      <c r="C580" s="50"/>
      <c r="D580" s="50"/>
      <c r="E580" s="50"/>
      <c r="F580" s="50"/>
      <c r="G580" s="50"/>
      <c r="H580" s="50"/>
    </row>
    <row r="581">
      <c r="C581" s="50"/>
      <c r="D581" s="50"/>
      <c r="E581" s="50"/>
      <c r="F581" s="50"/>
      <c r="G581" s="50"/>
      <c r="H581" s="50"/>
    </row>
    <row r="582">
      <c r="C582" s="50"/>
      <c r="D582" s="50"/>
      <c r="E582" s="50"/>
      <c r="F582" s="50"/>
      <c r="G582" s="50"/>
      <c r="H582" s="50"/>
    </row>
    <row r="583">
      <c r="C583" s="50"/>
      <c r="D583" s="50"/>
      <c r="E583" s="50"/>
      <c r="F583" s="50"/>
      <c r="G583" s="50"/>
      <c r="H583" s="50"/>
    </row>
    <row r="584">
      <c r="C584" s="50"/>
      <c r="D584" s="50"/>
      <c r="E584" s="50"/>
      <c r="F584" s="50"/>
      <c r="G584" s="50"/>
      <c r="H584" s="50"/>
    </row>
    <row r="585">
      <c r="C585" s="50"/>
      <c r="D585" s="50"/>
      <c r="E585" s="50"/>
      <c r="F585" s="50"/>
      <c r="G585" s="50"/>
      <c r="H585" s="50"/>
    </row>
    <row r="586">
      <c r="C586" s="50"/>
      <c r="D586" s="50"/>
      <c r="E586" s="50"/>
      <c r="F586" s="50"/>
      <c r="G586" s="50"/>
      <c r="H586" s="50"/>
    </row>
    <row r="587">
      <c r="C587" s="50"/>
      <c r="D587" s="50"/>
      <c r="E587" s="50"/>
      <c r="F587" s="50"/>
      <c r="G587" s="50"/>
      <c r="H587" s="50"/>
    </row>
    <row r="588">
      <c r="C588" s="50"/>
      <c r="D588" s="50"/>
      <c r="E588" s="50"/>
      <c r="F588" s="50"/>
      <c r="G588" s="50"/>
      <c r="H588" s="50"/>
    </row>
    <row r="589">
      <c r="C589" s="50"/>
      <c r="D589" s="50"/>
      <c r="E589" s="50"/>
      <c r="F589" s="50"/>
      <c r="G589" s="50"/>
      <c r="H589" s="50"/>
    </row>
    <row r="590">
      <c r="C590" s="50"/>
      <c r="D590" s="50"/>
      <c r="E590" s="50"/>
      <c r="F590" s="50"/>
      <c r="G590" s="50"/>
      <c r="H590" s="50"/>
    </row>
    <row r="591">
      <c r="C591" s="50"/>
      <c r="D591" s="50"/>
      <c r="E591" s="50"/>
      <c r="F591" s="50"/>
      <c r="G591" s="50"/>
      <c r="H591" s="50"/>
    </row>
    <row r="592">
      <c r="C592" s="50"/>
      <c r="D592" s="50"/>
      <c r="E592" s="50"/>
      <c r="F592" s="50"/>
      <c r="G592" s="50"/>
      <c r="H592" s="50"/>
    </row>
    <row r="593">
      <c r="C593" s="50"/>
      <c r="D593" s="50"/>
      <c r="E593" s="50"/>
      <c r="F593" s="50"/>
      <c r="G593" s="50"/>
      <c r="H593" s="50"/>
    </row>
    <row r="594">
      <c r="C594" s="50"/>
      <c r="D594" s="50"/>
      <c r="E594" s="50"/>
      <c r="F594" s="50"/>
      <c r="G594" s="50"/>
      <c r="H594" s="50"/>
    </row>
    <row r="595">
      <c r="C595" s="50"/>
      <c r="D595" s="50"/>
      <c r="E595" s="50"/>
      <c r="F595" s="50"/>
      <c r="G595" s="50"/>
      <c r="H595" s="50"/>
    </row>
    <row r="596">
      <c r="C596" s="50"/>
      <c r="D596" s="50"/>
      <c r="E596" s="50"/>
      <c r="F596" s="50"/>
      <c r="G596" s="50"/>
      <c r="H596" s="50"/>
    </row>
    <row r="597">
      <c r="C597" s="50"/>
      <c r="D597" s="50"/>
      <c r="E597" s="50"/>
      <c r="F597" s="50"/>
      <c r="G597" s="50"/>
      <c r="H597" s="50"/>
    </row>
    <row r="598">
      <c r="C598" s="50"/>
      <c r="D598" s="50"/>
      <c r="E598" s="50"/>
      <c r="F598" s="50"/>
      <c r="G598" s="50"/>
      <c r="H598" s="50"/>
    </row>
    <row r="599">
      <c r="C599" s="50"/>
      <c r="D599" s="50"/>
      <c r="E599" s="50"/>
      <c r="F599" s="50"/>
      <c r="G599" s="50"/>
      <c r="H599" s="50"/>
    </row>
    <row r="600">
      <c r="C600" s="50"/>
      <c r="D600" s="50"/>
      <c r="E600" s="50"/>
      <c r="F600" s="50"/>
      <c r="G600" s="50"/>
      <c r="H600" s="50"/>
    </row>
    <row r="601">
      <c r="C601" s="50"/>
      <c r="D601" s="50"/>
      <c r="E601" s="50"/>
      <c r="F601" s="50"/>
      <c r="G601" s="50"/>
      <c r="H601" s="50"/>
    </row>
    <row r="602">
      <c r="C602" s="50"/>
      <c r="D602" s="50"/>
      <c r="E602" s="50"/>
      <c r="F602" s="50"/>
      <c r="G602" s="50"/>
      <c r="H602" s="50"/>
    </row>
    <row r="603">
      <c r="C603" s="50"/>
      <c r="D603" s="50"/>
      <c r="E603" s="50"/>
      <c r="F603" s="50"/>
      <c r="G603" s="50"/>
      <c r="H603" s="50"/>
    </row>
    <row r="604">
      <c r="C604" s="50"/>
      <c r="D604" s="50"/>
      <c r="E604" s="50"/>
      <c r="F604" s="50"/>
      <c r="G604" s="50"/>
      <c r="H604" s="50"/>
    </row>
    <row r="605">
      <c r="C605" s="50"/>
      <c r="D605" s="50"/>
      <c r="E605" s="50"/>
      <c r="F605" s="50"/>
      <c r="G605" s="50"/>
      <c r="H605" s="50"/>
    </row>
    <row r="606">
      <c r="C606" s="50"/>
      <c r="D606" s="50"/>
      <c r="E606" s="50"/>
      <c r="F606" s="50"/>
      <c r="G606" s="50"/>
      <c r="H606" s="50"/>
    </row>
    <row r="607">
      <c r="C607" s="50"/>
      <c r="D607" s="50"/>
      <c r="E607" s="50"/>
      <c r="F607" s="50"/>
      <c r="G607" s="50"/>
      <c r="H607" s="50"/>
    </row>
    <row r="608">
      <c r="C608" s="50"/>
      <c r="D608" s="50"/>
      <c r="E608" s="50"/>
      <c r="F608" s="50"/>
      <c r="G608" s="50"/>
      <c r="H608" s="50"/>
    </row>
    <row r="609">
      <c r="C609" s="50"/>
      <c r="D609" s="50"/>
      <c r="E609" s="50"/>
      <c r="F609" s="50"/>
      <c r="G609" s="50"/>
      <c r="H609" s="50"/>
    </row>
    <row r="610">
      <c r="C610" s="50"/>
      <c r="D610" s="50"/>
      <c r="E610" s="50"/>
      <c r="F610" s="50"/>
      <c r="G610" s="50"/>
      <c r="H610" s="50"/>
    </row>
    <row r="611">
      <c r="C611" s="50"/>
      <c r="D611" s="50"/>
      <c r="E611" s="50"/>
      <c r="F611" s="50"/>
      <c r="G611" s="50"/>
      <c r="H611" s="50"/>
    </row>
    <row r="612">
      <c r="C612" s="50"/>
      <c r="D612" s="50"/>
      <c r="E612" s="50"/>
      <c r="F612" s="50"/>
      <c r="G612" s="50"/>
      <c r="H612" s="50"/>
    </row>
    <row r="613">
      <c r="C613" s="50"/>
      <c r="D613" s="50"/>
      <c r="E613" s="50"/>
      <c r="F613" s="50"/>
      <c r="G613" s="50"/>
      <c r="H613" s="50"/>
    </row>
    <row r="614">
      <c r="C614" s="50"/>
      <c r="D614" s="50"/>
      <c r="E614" s="50"/>
      <c r="F614" s="50"/>
      <c r="G614" s="50"/>
      <c r="H614" s="50"/>
    </row>
    <row r="615">
      <c r="C615" s="50"/>
      <c r="D615" s="50"/>
      <c r="E615" s="50"/>
      <c r="F615" s="50"/>
      <c r="G615" s="50"/>
      <c r="H615" s="50"/>
    </row>
    <row r="616">
      <c r="C616" s="50"/>
      <c r="D616" s="50"/>
      <c r="E616" s="50"/>
      <c r="F616" s="50"/>
      <c r="G616" s="50"/>
      <c r="H616" s="50"/>
    </row>
    <row r="617">
      <c r="C617" s="50"/>
      <c r="D617" s="50"/>
      <c r="E617" s="50"/>
      <c r="F617" s="50"/>
      <c r="G617" s="50"/>
      <c r="H617" s="50"/>
    </row>
    <row r="618">
      <c r="C618" s="50"/>
      <c r="D618" s="50"/>
      <c r="E618" s="50"/>
      <c r="F618" s="50"/>
      <c r="G618" s="50"/>
      <c r="H618" s="50"/>
    </row>
    <row r="619">
      <c r="C619" s="50"/>
      <c r="D619" s="50"/>
      <c r="E619" s="50"/>
      <c r="F619" s="50"/>
      <c r="G619" s="50"/>
      <c r="H619" s="50"/>
    </row>
    <row r="620">
      <c r="C620" s="50"/>
      <c r="D620" s="50"/>
      <c r="E620" s="50"/>
      <c r="F620" s="50"/>
      <c r="G620" s="50"/>
      <c r="H620" s="50"/>
    </row>
    <row r="621">
      <c r="C621" s="50"/>
      <c r="D621" s="50"/>
      <c r="E621" s="50"/>
      <c r="F621" s="50"/>
      <c r="G621" s="50"/>
      <c r="H621" s="50"/>
    </row>
    <row r="622">
      <c r="C622" s="50"/>
      <c r="D622" s="50"/>
      <c r="E622" s="50"/>
      <c r="F622" s="50"/>
      <c r="G622" s="50"/>
      <c r="H622" s="50"/>
    </row>
    <row r="623">
      <c r="C623" s="50"/>
      <c r="D623" s="50"/>
      <c r="E623" s="50"/>
      <c r="F623" s="50"/>
      <c r="G623" s="50"/>
      <c r="H623" s="50"/>
    </row>
    <row r="624">
      <c r="C624" s="50"/>
      <c r="D624" s="50"/>
      <c r="E624" s="50"/>
      <c r="F624" s="50"/>
      <c r="G624" s="50"/>
      <c r="H624" s="50"/>
    </row>
    <row r="625">
      <c r="C625" s="50"/>
      <c r="D625" s="50"/>
      <c r="E625" s="50"/>
      <c r="F625" s="50"/>
      <c r="G625" s="50"/>
      <c r="H625" s="50"/>
    </row>
    <row r="626">
      <c r="C626" s="50"/>
      <c r="D626" s="50"/>
      <c r="E626" s="50"/>
      <c r="F626" s="50"/>
      <c r="G626" s="50"/>
      <c r="H626" s="50"/>
    </row>
    <row r="627">
      <c r="C627" s="50"/>
      <c r="D627" s="50"/>
      <c r="E627" s="50"/>
      <c r="F627" s="50"/>
      <c r="G627" s="50"/>
      <c r="H627" s="50"/>
    </row>
    <row r="628">
      <c r="C628" s="50"/>
      <c r="D628" s="50"/>
      <c r="E628" s="50"/>
      <c r="F628" s="50"/>
      <c r="G628" s="50"/>
      <c r="H628" s="50"/>
    </row>
    <row r="629">
      <c r="C629" s="50"/>
      <c r="D629" s="50"/>
      <c r="E629" s="50"/>
      <c r="F629" s="50"/>
      <c r="G629" s="50"/>
      <c r="H629" s="50"/>
    </row>
    <row r="630">
      <c r="C630" s="50"/>
      <c r="D630" s="50"/>
      <c r="E630" s="50"/>
      <c r="F630" s="50"/>
      <c r="G630" s="50"/>
      <c r="H630" s="50"/>
    </row>
    <row r="631">
      <c r="C631" s="50"/>
      <c r="D631" s="50"/>
      <c r="E631" s="50"/>
      <c r="F631" s="50"/>
      <c r="G631" s="50"/>
      <c r="H631" s="50"/>
    </row>
    <row r="632">
      <c r="C632" s="50"/>
      <c r="D632" s="50"/>
      <c r="E632" s="50"/>
      <c r="F632" s="50"/>
      <c r="G632" s="50"/>
      <c r="H632" s="50"/>
    </row>
    <row r="633">
      <c r="C633" s="50"/>
      <c r="D633" s="50"/>
      <c r="E633" s="50"/>
      <c r="F633" s="50"/>
      <c r="G633" s="50"/>
      <c r="H633" s="50"/>
    </row>
    <row r="634">
      <c r="C634" s="50"/>
      <c r="D634" s="50"/>
      <c r="E634" s="50"/>
      <c r="F634" s="50"/>
      <c r="G634" s="50"/>
      <c r="H634" s="50"/>
    </row>
    <row r="635">
      <c r="C635" s="50"/>
      <c r="D635" s="50"/>
      <c r="E635" s="50"/>
      <c r="F635" s="50"/>
      <c r="G635" s="50"/>
      <c r="H635" s="50"/>
    </row>
    <row r="636">
      <c r="C636" s="50"/>
      <c r="D636" s="50"/>
      <c r="E636" s="50"/>
      <c r="F636" s="50"/>
      <c r="G636" s="50"/>
      <c r="H636" s="50"/>
    </row>
    <row r="637">
      <c r="C637" s="50"/>
      <c r="D637" s="50"/>
      <c r="E637" s="50"/>
      <c r="F637" s="50"/>
      <c r="G637" s="50"/>
      <c r="H637" s="50"/>
    </row>
    <row r="638">
      <c r="C638" s="50"/>
      <c r="D638" s="50"/>
      <c r="E638" s="50"/>
      <c r="F638" s="50"/>
      <c r="G638" s="50"/>
      <c r="H638" s="50"/>
    </row>
    <row r="639">
      <c r="C639" s="50"/>
      <c r="D639" s="50"/>
      <c r="E639" s="50"/>
      <c r="F639" s="50"/>
      <c r="G639" s="50"/>
      <c r="H639" s="50"/>
    </row>
    <row r="640">
      <c r="C640" s="50"/>
      <c r="D640" s="50"/>
      <c r="E640" s="50"/>
      <c r="F640" s="50"/>
      <c r="G640" s="50"/>
      <c r="H640" s="50"/>
    </row>
    <row r="641">
      <c r="C641" s="50"/>
      <c r="D641" s="50"/>
      <c r="E641" s="50"/>
      <c r="F641" s="50"/>
      <c r="G641" s="50"/>
      <c r="H641" s="50"/>
    </row>
    <row r="642">
      <c r="C642" s="50"/>
      <c r="D642" s="50"/>
      <c r="E642" s="50"/>
      <c r="F642" s="50"/>
      <c r="G642" s="50"/>
      <c r="H642" s="50"/>
    </row>
    <row r="643">
      <c r="C643" s="50"/>
      <c r="D643" s="50"/>
      <c r="E643" s="50"/>
      <c r="F643" s="50"/>
      <c r="G643" s="50"/>
      <c r="H643" s="50"/>
    </row>
    <row r="644">
      <c r="C644" s="50"/>
      <c r="D644" s="50"/>
      <c r="E644" s="50"/>
      <c r="F644" s="50"/>
      <c r="G644" s="50"/>
      <c r="H644" s="50"/>
    </row>
    <row r="645">
      <c r="C645" s="50"/>
      <c r="D645" s="50"/>
      <c r="E645" s="50"/>
      <c r="F645" s="50"/>
      <c r="G645" s="50"/>
      <c r="H645" s="50"/>
    </row>
    <row r="646">
      <c r="C646" s="50"/>
      <c r="D646" s="50"/>
      <c r="E646" s="50"/>
      <c r="F646" s="50"/>
      <c r="G646" s="50"/>
      <c r="H646" s="50"/>
    </row>
    <row r="647">
      <c r="C647" s="50"/>
      <c r="D647" s="50"/>
      <c r="E647" s="50"/>
      <c r="F647" s="50"/>
      <c r="G647" s="50"/>
      <c r="H647" s="50"/>
    </row>
    <row r="648">
      <c r="C648" s="50"/>
      <c r="D648" s="50"/>
      <c r="E648" s="50"/>
      <c r="F648" s="50"/>
      <c r="G648" s="50"/>
      <c r="H648" s="50"/>
    </row>
    <row r="649">
      <c r="C649" s="50"/>
      <c r="D649" s="50"/>
      <c r="E649" s="50"/>
      <c r="F649" s="50"/>
      <c r="G649" s="50"/>
      <c r="H649" s="50"/>
    </row>
    <row r="650">
      <c r="C650" s="50"/>
      <c r="D650" s="50"/>
      <c r="E650" s="50"/>
      <c r="F650" s="50"/>
      <c r="G650" s="50"/>
      <c r="H650" s="50"/>
    </row>
    <row r="651">
      <c r="C651" s="50"/>
      <c r="D651" s="50"/>
      <c r="E651" s="50"/>
      <c r="F651" s="50"/>
      <c r="G651" s="50"/>
      <c r="H651" s="50"/>
    </row>
    <row r="652">
      <c r="C652" s="50"/>
      <c r="D652" s="50"/>
      <c r="E652" s="50"/>
      <c r="F652" s="50"/>
      <c r="G652" s="50"/>
      <c r="H652" s="50"/>
    </row>
    <row r="653">
      <c r="C653" s="50"/>
      <c r="D653" s="50"/>
      <c r="E653" s="50"/>
      <c r="F653" s="50"/>
      <c r="G653" s="50"/>
      <c r="H653" s="50"/>
    </row>
    <row r="654">
      <c r="C654" s="50"/>
      <c r="D654" s="50"/>
      <c r="E654" s="50"/>
      <c r="F654" s="50"/>
      <c r="G654" s="50"/>
      <c r="H654" s="50"/>
    </row>
    <row r="655">
      <c r="C655" s="50"/>
      <c r="D655" s="50"/>
      <c r="E655" s="50"/>
      <c r="F655" s="50"/>
      <c r="G655" s="50"/>
      <c r="H655" s="50"/>
    </row>
    <row r="656">
      <c r="C656" s="50"/>
      <c r="D656" s="50"/>
      <c r="E656" s="50"/>
      <c r="F656" s="50"/>
      <c r="G656" s="50"/>
      <c r="H656" s="50"/>
    </row>
    <row r="657">
      <c r="C657" s="50"/>
      <c r="D657" s="50"/>
      <c r="E657" s="50"/>
      <c r="F657" s="50"/>
      <c r="G657" s="50"/>
      <c r="H657" s="50"/>
    </row>
    <row r="658">
      <c r="C658" s="50"/>
      <c r="D658" s="50"/>
      <c r="E658" s="50"/>
      <c r="F658" s="50"/>
      <c r="G658" s="50"/>
      <c r="H658" s="50"/>
    </row>
    <row r="659">
      <c r="C659" s="50"/>
      <c r="D659" s="50"/>
      <c r="E659" s="50"/>
      <c r="F659" s="50"/>
      <c r="G659" s="50"/>
      <c r="H659" s="50"/>
    </row>
    <row r="660">
      <c r="C660" s="50"/>
      <c r="D660" s="50"/>
      <c r="E660" s="50"/>
      <c r="F660" s="50"/>
      <c r="G660" s="50"/>
      <c r="H660" s="50"/>
    </row>
    <row r="661">
      <c r="C661" s="50"/>
      <c r="D661" s="50"/>
      <c r="E661" s="50"/>
      <c r="F661" s="50"/>
      <c r="G661" s="50"/>
      <c r="H661" s="50"/>
    </row>
    <row r="662">
      <c r="C662" s="50"/>
      <c r="D662" s="50"/>
      <c r="E662" s="50"/>
      <c r="F662" s="50"/>
      <c r="G662" s="50"/>
      <c r="H662" s="50"/>
    </row>
    <row r="663">
      <c r="C663" s="50"/>
      <c r="D663" s="50"/>
      <c r="E663" s="50"/>
      <c r="F663" s="50"/>
      <c r="G663" s="50"/>
      <c r="H663" s="50"/>
    </row>
    <row r="664">
      <c r="C664" s="50"/>
      <c r="D664" s="50"/>
      <c r="E664" s="50"/>
      <c r="F664" s="50"/>
      <c r="G664" s="50"/>
      <c r="H664" s="50"/>
    </row>
    <row r="665">
      <c r="C665" s="50"/>
      <c r="D665" s="50"/>
      <c r="E665" s="50"/>
      <c r="F665" s="50"/>
      <c r="G665" s="50"/>
      <c r="H665" s="50"/>
    </row>
    <row r="666">
      <c r="C666" s="50"/>
      <c r="D666" s="50"/>
      <c r="E666" s="50"/>
      <c r="F666" s="50"/>
      <c r="G666" s="50"/>
      <c r="H666" s="50"/>
    </row>
    <row r="667">
      <c r="C667" s="50"/>
      <c r="D667" s="50"/>
      <c r="E667" s="50"/>
      <c r="F667" s="50"/>
      <c r="G667" s="50"/>
      <c r="H667" s="50"/>
    </row>
    <row r="668">
      <c r="C668" s="50"/>
      <c r="D668" s="50"/>
      <c r="E668" s="50"/>
      <c r="F668" s="50"/>
      <c r="G668" s="50"/>
      <c r="H668" s="50"/>
    </row>
    <row r="669">
      <c r="C669" s="50"/>
      <c r="D669" s="50"/>
      <c r="E669" s="50"/>
      <c r="F669" s="50"/>
      <c r="G669" s="50"/>
      <c r="H669" s="50"/>
    </row>
    <row r="670">
      <c r="C670" s="50"/>
      <c r="D670" s="50"/>
      <c r="E670" s="50"/>
      <c r="F670" s="50"/>
      <c r="G670" s="50"/>
      <c r="H670" s="50"/>
    </row>
    <row r="671">
      <c r="C671" s="50"/>
      <c r="D671" s="50"/>
      <c r="E671" s="50"/>
      <c r="F671" s="50"/>
      <c r="G671" s="50"/>
      <c r="H671" s="50"/>
    </row>
    <row r="672">
      <c r="C672" s="50"/>
      <c r="D672" s="50"/>
      <c r="E672" s="50"/>
      <c r="F672" s="50"/>
      <c r="G672" s="50"/>
      <c r="H672" s="50"/>
    </row>
    <row r="673">
      <c r="C673" s="50"/>
      <c r="D673" s="50"/>
      <c r="E673" s="50"/>
      <c r="F673" s="50"/>
      <c r="G673" s="50"/>
      <c r="H673" s="50"/>
    </row>
    <row r="674">
      <c r="C674" s="50"/>
      <c r="D674" s="50"/>
      <c r="E674" s="50"/>
      <c r="F674" s="50"/>
      <c r="G674" s="50"/>
      <c r="H674" s="50"/>
    </row>
    <row r="675">
      <c r="C675" s="50"/>
      <c r="D675" s="50"/>
      <c r="E675" s="50"/>
      <c r="F675" s="50"/>
      <c r="G675" s="50"/>
      <c r="H675" s="50"/>
    </row>
    <row r="676">
      <c r="C676" s="50"/>
      <c r="D676" s="50"/>
      <c r="E676" s="50"/>
      <c r="F676" s="50"/>
      <c r="G676" s="50"/>
      <c r="H676" s="50"/>
    </row>
    <row r="677">
      <c r="C677" s="50"/>
      <c r="D677" s="50"/>
      <c r="E677" s="50"/>
      <c r="F677" s="50"/>
      <c r="G677" s="50"/>
      <c r="H677" s="50"/>
    </row>
    <row r="678">
      <c r="C678" s="50"/>
      <c r="D678" s="50"/>
      <c r="E678" s="50"/>
      <c r="F678" s="50"/>
      <c r="G678" s="50"/>
      <c r="H678" s="50"/>
    </row>
    <row r="679">
      <c r="C679" s="50"/>
      <c r="D679" s="50"/>
      <c r="E679" s="50"/>
      <c r="F679" s="50"/>
      <c r="G679" s="50"/>
      <c r="H679" s="50"/>
    </row>
    <row r="680">
      <c r="C680" s="50"/>
      <c r="D680" s="50"/>
      <c r="E680" s="50"/>
      <c r="F680" s="50"/>
      <c r="G680" s="50"/>
      <c r="H680" s="50"/>
    </row>
    <row r="681">
      <c r="C681" s="50"/>
      <c r="D681" s="50"/>
      <c r="E681" s="50"/>
      <c r="F681" s="50"/>
      <c r="G681" s="50"/>
      <c r="H681" s="50"/>
    </row>
    <row r="682">
      <c r="C682" s="50"/>
      <c r="D682" s="50"/>
      <c r="E682" s="50"/>
      <c r="F682" s="50"/>
      <c r="G682" s="50"/>
      <c r="H682" s="50"/>
    </row>
    <row r="683">
      <c r="C683" s="50"/>
      <c r="D683" s="50"/>
      <c r="E683" s="50"/>
      <c r="F683" s="50"/>
      <c r="G683" s="50"/>
      <c r="H683" s="50"/>
    </row>
    <row r="684">
      <c r="C684" s="50"/>
      <c r="D684" s="50"/>
      <c r="E684" s="50"/>
      <c r="F684" s="50"/>
      <c r="G684" s="50"/>
      <c r="H684" s="50"/>
    </row>
    <row r="685">
      <c r="C685" s="50"/>
      <c r="D685" s="50"/>
      <c r="E685" s="50"/>
      <c r="F685" s="50"/>
      <c r="G685" s="50"/>
      <c r="H685" s="50"/>
    </row>
    <row r="686">
      <c r="C686" s="50"/>
      <c r="D686" s="50"/>
      <c r="E686" s="50"/>
      <c r="F686" s="50"/>
      <c r="G686" s="50"/>
      <c r="H686" s="50"/>
    </row>
    <row r="687">
      <c r="C687" s="50"/>
      <c r="D687" s="50"/>
      <c r="E687" s="50"/>
      <c r="F687" s="50"/>
      <c r="G687" s="50"/>
      <c r="H687" s="50"/>
    </row>
    <row r="688">
      <c r="C688" s="50"/>
      <c r="D688" s="50"/>
      <c r="E688" s="50"/>
      <c r="F688" s="50"/>
      <c r="G688" s="50"/>
      <c r="H688" s="50"/>
    </row>
    <row r="689">
      <c r="C689" s="50"/>
      <c r="D689" s="50"/>
      <c r="E689" s="50"/>
      <c r="F689" s="50"/>
      <c r="G689" s="50"/>
      <c r="H689" s="50"/>
    </row>
    <row r="690">
      <c r="C690" s="50"/>
      <c r="D690" s="50"/>
      <c r="E690" s="50"/>
      <c r="F690" s="50"/>
      <c r="G690" s="50"/>
      <c r="H690" s="50"/>
    </row>
    <row r="691">
      <c r="C691" s="50"/>
      <c r="D691" s="50"/>
      <c r="E691" s="50"/>
      <c r="F691" s="50"/>
      <c r="G691" s="50"/>
      <c r="H691" s="50"/>
    </row>
    <row r="692">
      <c r="C692" s="50"/>
      <c r="D692" s="50"/>
      <c r="E692" s="50"/>
      <c r="F692" s="50"/>
      <c r="G692" s="50"/>
      <c r="H692" s="50"/>
    </row>
    <row r="693">
      <c r="C693" s="50"/>
      <c r="D693" s="50"/>
      <c r="E693" s="50"/>
      <c r="F693" s="50"/>
      <c r="G693" s="50"/>
      <c r="H693" s="50"/>
    </row>
    <row r="694">
      <c r="C694" s="50"/>
      <c r="D694" s="50"/>
      <c r="E694" s="50"/>
      <c r="F694" s="50"/>
      <c r="G694" s="50"/>
      <c r="H694" s="50"/>
    </row>
    <row r="695">
      <c r="C695" s="50"/>
      <c r="D695" s="50"/>
      <c r="E695" s="50"/>
      <c r="F695" s="50"/>
      <c r="G695" s="50"/>
      <c r="H695" s="50"/>
    </row>
    <row r="696">
      <c r="C696" s="50"/>
      <c r="D696" s="50"/>
      <c r="E696" s="50"/>
      <c r="F696" s="50"/>
      <c r="G696" s="50"/>
      <c r="H696" s="50"/>
    </row>
    <row r="697">
      <c r="C697" s="50"/>
      <c r="D697" s="50"/>
      <c r="E697" s="50"/>
      <c r="F697" s="50"/>
      <c r="G697" s="50"/>
      <c r="H697" s="50"/>
    </row>
    <row r="698">
      <c r="C698" s="50"/>
      <c r="D698" s="50"/>
      <c r="E698" s="50"/>
      <c r="F698" s="50"/>
      <c r="G698" s="50"/>
      <c r="H698" s="50"/>
    </row>
    <row r="699">
      <c r="C699" s="50"/>
      <c r="D699" s="50"/>
      <c r="E699" s="50"/>
      <c r="F699" s="50"/>
      <c r="G699" s="50"/>
      <c r="H699" s="50"/>
    </row>
    <row r="700">
      <c r="C700" s="50"/>
      <c r="D700" s="50"/>
      <c r="E700" s="50"/>
      <c r="F700" s="50"/>
      <c r="G700" s="50"/>
      <c r="H700" s="50"/>
    </row>
    <row r="701">
      <c r="C701" s="50"/>
      <c r="D701" s="50"/>
      <c r="E701" s="50"/>
      <c r="F701" s="50"/>
      <c r="G701" s="50"/>
      <c r="H701" s="50"/>
    </row>
    <row r="702">
      <c r="C702" s="50"/>
      <c r="D702" s="50"/>
      <c r="E702" s="50"/>
      <c r="F702" s="50"/>
      <c r="G702" s="50"/>
      <c r="H702" s="50"/>
    </row>
    <row r="703">
      <c r="C703" s="50"/>
      <c r="D703" s="50"/>
      <c r="E703" s="50"/>
      <c r="F703" s="50"/>
      <c r="G703" s="50"/>
      <c r="H703" s="50"/>
    </row>
    <row r="704">
      <c r="C704" s="50"/>
      <c r="D704" s="50"/>
      <c r="E704" s="50"/>
      <c r="F704" s="50"/>
      <c r="G704" s="50"/>
      <c r="H704" s="50"/>
    </row>
    <row r="705">
      <c r="C705" s="50"/>
      <c r="D705" s="50"/>
      <c r="E705" s="50"/>
      <c r="F705" s="50"/>
      <c r="G705" s="50"/>
      <c r="H705" s="50"/>
    </row>
    <row r="706">
      <c r="C706" s="50"/>
      <c r="D706" s="50"/>
      <c r="E706" s="50"/>
      <c r="F706" s="50"/>
      <c r="G706" s="50"/>
      <c r="H706" s="50"/>
    </row>
    <row r="707">
      <c r="C707" s="50"/>
      <c r="D707" s="50"/>
      <c r="E707" s="50"/>
      <c r="F707" s="50"/>
      <c r="G707" s="50"/>
      <c r="H707" s="50"/>
    </row>
    <row r="708">
      <c r="C708" s="50"/>
      <c r="D708" s="50"/>
      <c r="E708" s="50"/>
      <c r="F708" s="50"/>
      <c r="G708" s="50"/>
      <c r="H708" s="50"/>
    </row>
    <row r="709">
      <c r="C709" s="50"/>
      <c r="D709" s="50"/>
      <c r="E709" s="50"/>
      <c r="F709" s="50"/>
      <c r="G709" s="50"/>
      <c r="H709" s="50"/>
    </row>
    <row r="710">
      <c r="C710" s="50"/>
      <c r="D710" s="50"/>
      <c r="E710" s="50"/>
      <c r="F710" s="50"/>
      <c r="G710" s="50"/>
      <c r="H710" s="50"/>
    </row>
    <row r="711">
      <c r="C711" s="50"/>
      <c r="D711" s="50"/>
      <c r="E711" s="50"/>
      <c r="F711" s="50"/>
      <c r="G711" s="50"/>
      <c r="H711" s="50"/>
    </row>
    <row r="712">
      <c r="C712" s="50"/>
      <c r="D712" s="50"/>
      <c r="E712" s="50"/>
      <c r="F712" s="50"/>
      <c r="G712" s="50"/>
      <c r="H712" s="50"/>
    </row>
    <row r="713">
      <c r="C713" s="50"/>
      <c r="D713" s="50"/>
      <c r="E713" s="50"/>
      <c r="F713" s="50"/>
      <c r="G713" s="50"/>
      <c r="H713" s="50"/>
    </row>
    <row r="714">
      <c r="C714" s="50"/>
      <c r="D714" s="50"/>
      <c r="E714" s="50"/>
      <c r="F714" s="50"/>
      <c r="G714" s="50"/>
      <c r="H714" s="50"/>
    </row>
    <row r="715">
      <c r="C715" s="50"/>
      <c r="D715" s="50"/>
      <c r="E715" s="50"/>
      <c r="F715" s="50"/>
      <c r="G715" s="50"/>
      <c r="H715" s="50"/>
    </row>
    <row r="716">
      <c r="C716" s="50"/>
      <c r="D716" s="50"/>
      <c r="E716" s="50"/>
      <c r="F716" s="50"/>
      <c r="G716" s="50"/>
      <c r="H716" s="50"/>
    </row>
    <row r="717">
      <c r="C717" s="50"/>
      <c r="D717" s="50"/>
      <c r="E717" s="50"/>
      <c r="F717" s="50"/>
      <c r="G717" s="50"/>
      <c r="H717" s="50"/>
    </row>
    <row r="718">
      <c r="C718" s="50"/>
      <c r="D718" s="50"/>
      <c r="E718" s="50"/>
      <c r="F718" s="50"/>
      <c r="G718" s="50"/>
      <c r="H718" s="50"/>
    </row>
    <row r="719">
      <c r="C719" s="50"/>
      <c r="D719" s="50"/>
      <c r="E719" s="50"/>
      <c r="F719" s="50"/>
      <c r="G719" s="50"/>
      <c r="H719" s="50"/>
    </row>
    <row r="720">
      <c r="C720" s="50"/>
      <c r="D720" s="50"/>
      <c r="E720" s="50"/>
      <c r="F720" s="50"/>
      <c r="G720" s="50"/>
      <c r="H720" s="50"/>
    </row>
    <row r="721">
      <c r="C721" s="50"/>
      <c r="D721" s="50"/>
      <c r="E721" s="50"/>
      <c r="F721" s="50"/>
      <c r="G721" s="50"/>
      <c r="H721" s="50"/>
    </row>
    <row r="722">
      <c r="C722" s="50"/>
      <c r="D722" s="50"/>
      <c r="E722" s="50"/>
      <c r="F722" s="50"/>
      <c r="G722" s="50"/>
      <c r="H722" s="50"/>
    </row>
    <row r="723">
      <c r="C723" s="50"/>
      <c r="D723" s="50"/>
      <c r="E723" s="50"/>
      <c r="F723" s="50"/>
      <c r="G723" s="50"/>
      <c r="H723" s="50"/>
    </row>
    <row r="724">
      <c r="C724" s="50"/>
      <c r="D724" s="50"/>
      <c r="E724" s="50"/>
      <c r="F724" s="50"/>
      <c r="G724" s="50"/>
      <c r="H724" s="50"/>
    </row>
    <row r="725">
      <c r="C725" s="50"/>
      <c r="D725" s="50"/>
      <c r="E725" s="50"/>
      <c r="F725" s="50"/>
      <c r="G725" s="50"/>
      <c r="H725" s="50"/>
    </row>
    <row r="726">
      <c r="C726" s="50"/>
      <c r="D726" s="50"/>
      <c r="E726" s="50"/>
      <c r="F726" s="50"/>
      <c r="G726" s="50"/>
      <c r="H726" s="50"/>
    </row>
    <row r="727">
      <c r="C727" s="50"/>
      <c r="D727" s="50"/>
      <c r="E727" s="50"/>
      <c r="F727" s="50"/>
      <c r="G727" s="50"/>
      <c r="H727" s="50"/>
    </row>
    <row r="728">
      <c r="C728" s="50"/>
      <c r="D728" s="50"/>
      <c r="E728" s="50"/>
      <c r="F728" s="50"/>
      <c r="G728" s="50"/>
      <c r="H728" s="50"/>
    </row>
    <row r="729">
      <c r="C729" s="50"/>
      <c r="D729" s="50"/>
      <c r="E729" s="50"/>
      <c r="F729" s="50"/>
      <c r="G729" s="50"/>
      <c r="H729" s="50"/>
    </row>
    <row r="730">
      <c r="C730" s="50"/>
      <c r="D730" s="50"/>
      <c r="E730" s="50"/>
      <c r="F730" s="50"/>
      <c r="G730" s="50"/>
      <c r="H730" s="50"/>
    </row>
    <row r="731">
      <c r="C731" s="50"/>
      <c r="D731" s="50"/>
      <c r="E731" s="50"/>
      <c r="F731" s="50"/>
      <c r="G731" s="50"/>
      <c r="H731" s="50"/>
    </row>
    <row r="732">
      <c r="C732" s="50"/>
      <c r="D732" s="50"/>
      <c r="E732" s="50"/>
      <c r="F732" s="50"/>
      <c r="G732" s="50"/>
      <c r="H732" s="50"/>
    </row>
    <row r="733">
      <c r="C733" s="50"/>
      <c r="D733" s="50"/>
      <c r="E733" s="50"/>
      <c r="F733" s="50"/>
      <c r="G733" s="50"/>
      <c r="H733" s="50"/>
    </row>
    <row r="734">
      <c r="C734" s="50"/>
      <c r="D734" s="50"/>
      <c r="E734" s="50"/>
      <c r="F734" s="50"/>
      <c r="G734" s="50"/>
      <c r="H734" s="50"/>
    </row>
    <row r="735">
      <c r="C735" s="50"/>
      <c r="D735" s="50"/>
      <c r="E735" s="50"/>
      <c r="F735" s="50"/>
      <c r="G735" s="50"/>
      <c r="H735" s="50"/>
    </row>
    <row r="736">
      <c r="C736" s="50"/>
      <c r="D736" s="50"/>
      <c r="E736" s="50"/>
      <c r="F736" s="50"/>
      <c r="G736" s="50"/>
      <c r="H736" s="50"/>
    </row>
    <row r="737">
      <c r="C737" s="50"/>
      <c r="D737" s="50"/>
      <c r="E737" s="50"/>
      <c r="F737" s="50"/>
      <c r="G737" s="50"/>
      <c r="H737" s="50"/>
    </row>
    <row r="738">
      <c r="C738" s="50"/>
      <c r="D738" s="50"/>
      <c r="E738" s="50"/>
      <c r="F738" s="50"/>
      <c r="G738" s="50"/>
      <c r="H738" s="50"/>
    </row>
    <row r="739">
      <c r="C739" s="50"/>
      <c r="D739" s="50"/>
      <c r="E739" s="50"/>
      <c r="F739" s="50"/>
      <c r="G739" s="50"/>
      <c r="H739" s="50"/>
    </row>
    <row r="740">
      <c r="C740" s="50"/>
      <c r="D740" s="50"/>
      <c r="E740" s="50"/>
      <c r="F740" s="50"/>
      <c r="G740" s="50"/>
      <c r="H740" s="50"/>
    </row>
    <row r="741">
      <c r="C741" s="50"/>
      <c r="D741" s="50"/>
      <c r="E741" s="50"/>
      <c r="F741" s="50"/>
      <c r="G741" s="50"/>
      <c r="H741" s="50"/>
    </row>
    <row r="742">
      <c r="C742" s="50"/>
      <c r="D742" s="50"/>
      <c r="E742" s="50"/>
      <c r="F742" s="50"/>
      <c r="G742" s="50"/>
      <c r="H742" s="50"/>
    </row>
    <row r="743">
      <c r="C743" s="50"/>
      <c r="D743" s="50"/>
      <c r="E743" s="50"/>
      <c r="F743" s="50"/>
      <c r="G743" s="50"/>
      <c r="H743" s="50"/>
    </row>
    <row r="744">
      <c r="C744" s="50"/>
      <c r="D744" s="50"/>
      <c r="E744" s="50"/>
      <c r="F744" s="50"/>
      <c r="G744" s="50"/>
      <c r="H744" s="50"/>
    </row>
    <row r="745">
      <c r="C745" s="50"/>
      <c r="D745" s="50"/>
      <c r="E745" s="50"/>
      <c r="F745" s="50"/>
      <c r="G745" s="50"/>
      <c r="H745" s="50"/>
    </row>
    <row r="746">
      <c r="C746" s="50"/>
      <c r="D746" s="50"/>
      <c r="E746" s="50"/>
      <c r="F746" s="50"/>
      <c r="G746" s="50"/>
      <c r="H746" s="50"/>
    </row>
    <row r="747">
      <c r="C747" s="50"/>
      <c r="D747" s="50"/>
      <c r="E747" s="50"/>
      <c r="F747" s="50"/>
      <c r="G747" s="50"/>
      <c r="H747" s="50"/>
    </row>
    <row r="748">
      <c r="C748" s="50"/>
      <c r="D748" s="50"/>
      <c r="E748" s="50"/>
      <c r="F748" s="50"/>
      <c r="G748" s="50"/>
      <c r="H748" s="50"/>
    </row>
    <row r="749">
      <c r="C749" s="50"/>
      <c r="D749" s="50"/>
      <c r="E749" s="50"/>
      <c r="F749" s="50"/>
      <c r="G749" s="50"/>
      <c r="H749" s="50"/>
    </row>
    <row r="750">
      <c r="C750" s="50"/>
      <c r="D750" s="50"/>
      <c r="E750" s="50"/>
      <c r="F750" s="50"/>
      <c r="G750" s="50"/>
      <c r="H750" s="50"/>
    </row>
    <row r="751">
      <c r="C751" s="50"/>
      <c r="D751" s="50"/>
      <c r="E751" s="50"/>
      <c r="F751" s="50"/>
      <c r="G751" s="50"/>
      <c r="H751" s="50"/>
    </row>
    <row r="752">
      <c r="C752" s="50"/>
      <c r="D752" s="50"/>
      <c r="E752" s="50"/>
      <c r="F752" s="50"/>
      <c r="G752" s="50"/>
      <c r="H752" s="50"/>
    </row>
    <row r="753">
      <c r="C753" s="50"/>
      <c r="D753" s="50"/>
      <c r="E753" s="50"/>
      <c r="F753" s="50"/>
      <c r="G753" s="50"/>
      <c r="H753" s="50"/>
    </row>
    <row r="754">
      <c r="C754" s="50"/>
      <c r="D754" s="50"/>
      <c r="E754" s="50"/>
      <c r="F754" s="50"/>
      <c r="G754" s="50"/>
      <c r="H754" s="50"/>
    </row>
    <row r="755">
      <c r="C755" s="50"/>
      <c r="D755" s="50"/>
      <c r="E755" s="50"/>
      <c r="F755" s="50"/>
      <c r="G755" s="50"/>
      <c r="H755" s="50"/>
    </row>
    <row r="756">
      <c r="C756" s="50"/>
      <c r="D756" s="50"/>
      <c r="E756" s="50"/>
      <c r="F756" s="50"/>
      <c r="G756" s="50"/>
      <c r="H756" s="50"/>
    </row>
    <row r="757">
      <c r="C757" s="50"/>
      <c r="D757" s="50"/>
      <c r="E757" s="50"/>
      <c r="F757" s="50"/>
      <c r="G757" s="50"/>
      <c r="H757" s="50"/>
    </row>
    <row r="758">
      <c r="C758" s="50"/>
      <c r="D758" s="50"/>
      <c r="E758" s="50"/>
      <c r="F758" s="50"/>
      <c r="G758" s="50"/>
      <c r="H758" s="50"/>
    </row>
    <row r="759">
      <c r="C759" s="50"/>
      <c r="D759" s="50"/>
      <c r="E759" s="50"/>
      <c r="F759" s="50"/>
      <c r="G759" s="50"/>
      <c r="H759" s="50"/>
    </row>
    <row r="760">
      <c r="C760" s="50"/>
      <c r="D760" s="50"/>
      <c r="E760" s="50"/>
      <c r="F760" s="50"/>
      <c r="G760" s="50"/>
      <c r="H760" s="50"/>
    </row>
    <row r="761">
      <c r="C761" s="50"/>
      <c r="D761" s="50"/>
      <c r="E761" s="50"/>
      <c r="F761" s="50"/>
      <c r="G761" s="50"/>
      <c r="H761" s="50"/>
    </row>
    <row r="762">
      <c r="C762" s="50"/>
      <c r="D762" s="50"/>
      <c r="E762" s="50"/>
      <c r="F762" s="50"/>
      <c r="G762" s="50"/>
      <c r="H762" s="50"/>
    </row>
    <row r="763">
      <c r="C763" s="50"/>
      <c r="D763" s="50"/>
      <c r="E763" s="50"/>
      <c r="F763" s="50"/>
      <c r="G763" s="50"/>
      <c r="H763" s="50"/>
    </row>
    <row r="764">
      <c r="C764" s="50"/>
      <c r="D764" s="50"/>
      <c r="E764" s="50"/>
      <c r="F764" s="50"/>
      <c r="G764" s="50"/>
      <c r="H764" s="50"/>
    </row>
    <row r="765">
      <c r="C765" s="50"/>
      <c r="D765" s="50"/>
      <c r="E765" s="50"/>
      <c r="F765" s="50"/>
      <c r="G765" s="50"/>
      <c r="H765" s="50"/>
    </row>
    <row r="766">
      <c r="C766" s="50"/>
      <c r="D766" s="50"/>
      <c r="E766" s="50"/>
      <c r="F766" s="50"/>
      <c r="G766" s="50"/>
      <c r="H766" s="50"/>
    </row>
    <row r="767">
      <c r="C767" s="50"/>
      <c r="D767" s="50"/>
      <c r="E767" s="50"/>
      <c r="F767" s="50"/>
      <c r="G767" s="50"/>
      <c r="H767" s="50"/>
    </row>
    <row r="768">
      <c r="C768" s="50"/>
      <c r="D768" s="50"/>
      <c r="E768" s="50"/>
      <c r="F768" s="50"/>
      <c r="G768" s="50"/>
      <c r="H768" s="50"/>
    </row>
    <row r="769">
      <c r="C769" s="50"/>
      <c r="D769" s="50"/>
      <c r="E769" s="50"/>
      <c r="F769" s="50"/>
      <c r="G769" s="50"/>
      <c r="H769" s="50"/>
    </row>
    <row r="770">
      <c r="C770" s="50"/>
      <c r="D770" s="50"/>
      <c r="E770" s="50"/>
      <c r="F770" s="50"/>
      <c r="G770" s="50"/>
      <c r="H770" s="50"/>
    </row>
    <row r="771">
      <c r="C771" s="50"/>
      <c r="D771" s="50"/>
      <c r="E771" s="50"/>
      <c r="F771" s="50"/>
      <c r="G771" s="50"/>
      <c r="H771" s="50"/>
    </row>
    <row r="772">
      <c r="C772" s="50"/>
      <c r="D772" s="50"/>
      <c r="E772" s="50"/>
      <c r="F772" s="50"/>
      <c r="G772" s="50"/>
      <c r="H772" s="50"/>
    </row>
    <row r="773">
      <c r="C773" s="50"/>
      <c r="D773" s="50"/>
      <c r="E773" s="50"/>
      <c r="F773" s="50"/>
      <c r="G773" s="50"/>
      <c r="H773" s="50"/>
    </row>
    <row r="774">
      <c r="C774" s="50"/>
      <c r="D774" s="50"/>
      <c r="E774" s="50"/>
      <c r="F774" s="50"/>
      <c r="G774" s="50"/>
      <c r="H774" s="50"/>
    </row>
    <row r="775">
      <c r="C775" s="50"/>
      <c r="D775" s="50"/>
      <c r="E775" s="50"/>
      <c r="F775" s="50"/>
      <c r="G775" s="50"/>
      <c r="H775" s="50"/>
    </row>
    <row r="776">
      <c r="C776" s="50"/>
      <c r="D776" s="50"/>
      <c r="E776" s="50"/>
      <c r="F776" s="50"/>
      <c r="G776" s="50"/>
      <c r="H776" s="50"/>
    </row>
    <row r="777">
      <c r="C777" s="50"/>
      <c r="D777" s="50"/>
      <c r="E777" s="50"/>
      <c r="F777" s="50"/>
      <c r="G777" s="50"/>
      <c r="H777" s="50"/>
    </row>
    <row r="778">
      <c r="C778" s="50"/>
      <c r="D778" s="50"/>
      <c r="E778" s="50"/>
      <c r="F778" s="50"/>
      <c r="G778" s="50"/>
      <c r="H778" s="50"/>
    </row>
    <row r="779">
      <c r="C779" s="50"/>
      <c r="D779" s="50"/>
      <c r="E779" s="50"/>
      <c r="F779" s="50"/>
      <c r="G779" s="50"/>
      <c r="H779" s="50"/>
    </row>
    <row r="780">
      <c r="C780" s="50"/>
      <c r="D780" s="50"/>
      <c r="E780" s="50"/>
      <c r="F780" s="50"/>
      <c r="G780" s="50"/>
      <c r="H780" s="50"/>
    </row>
    <row r="781">
      <c r="C781" s="50"/>
      <c r="D781" s="50"/>
      <c r="E781" s="50"/>
      <c r="F781" s="50"/>
      <c r="G781" s="50"/>
      <c r="H781" s="50"/>
    </row>
    <row r="782">
      <c r="C782" s="50"/>
      <c r="D782" s="50"/>
      <c r="E782" s="50"/>
      <c r="F782" s="50"/>
      <c r="G782" s="50"/>
      <c r="H782" s="50"/>
    </row>
    <row r="783">
      <c r="C783" s="50"/>
      <c r="D783" s="50"/>
      <c r="E783" s="50"/>
      <c r="F783" s="50"/>
      <c r="G783" s="50"/>
      <c r="H783" s="50"/>
    </row>
    <row r="784">
      <c r="C784" s="50"/>
      <c r="D784" s="50"/>
      <c r="E784" s="50"/>
      <c r="F784" s="50"/>
      <c r="G784" s="50"/>
      <c r="H784" s="50"/>
    </row>
    <row r="785">
      <c r="C785" s="50"/>
      <c r="D785" s="50"/>
      <c r="E785" s="50"/>
      <c r="F785" s="50"/>
      <c r="G785" s="50"/>
      <c r="H785" s="50"/>
    </row>
    <row r="786">
      <c r="C786" s="50"/>
      <c r="D786" s="50"/>
      <c r="E786" s="50"/>
      <c r="F786" s="50"/>
      <c r="G786" s="50"/>
      <c r="H786" s="50"/>
    </row>
    <row r="787">
      <c r="C787" s="50"/>
      <c r="D787" s="50"/>
      <c r="E787" s="50"/>
      <c r="F787" s="50"/>
      <c r="G787" s="50"/>
      <c r="H787" s="50"/>
    </row>
    <row r="788">
      <c r="C788" s="50"/>
      <c r="D788" s="50"/>
      <c r="E788" s="50"/>
      <c r="F788" s="50"/>
      <c r="G788" s="50"/>
      <c r="H788" s="50"/>
    </row>
    <row r="789">
      <c r="C789" s="50"/>
      <c r="D789" s="50"/>
      <c r="E789" s="50"/>
      <c r="F789" s="50"/>
      <c r="G789" s="50"/>
      <c r="H789" s="50"/>
    </row>
    <row r="790">
      <c r="C790" s="50"/>
      <c r="D790" s="50"/>
      <c r="E790" s="50"/>
      <c r="F790" s="50"/>
      <c r="G790" s="50"/>
      <c r="H790" s="50"/>
    </row>
    <row r="791">
      <c r="C791" s="50"/>
      <c r="D791" s="50"/>
      <c r="E791" s="50"/>
      <c r="F791" s="50"/>
      <c r="G791" s="50"/>
      <c r="H791" s="50"/>
    </row>
    <row r="792">
      <c r="C792" s="50"/>
      <c r="D792" s="50"/>
      <c r="E792" s="50"/>
      <c r="F792" s="50"/>
      <c r="G792" s="50"/>
      <c r="H792" s="50"/>
    </row>
    <row r="793">
      <c r="C793" s="50"/>
      <c r="D793" s="50"/>
      <c r="E793" s="50"/>
      <c r="F793" s="50"/>
      <c r="G793" s="50"/>
      <c r="H793" s="50"/>
    </row>
    <row r="794">
      <c r="C794" s="50"/>
      <c r="D794" s="50"/>
      <c r="E794" s="50"/>
      <c r="F794" s="50"/>
      <c r="G794" s="50"/>
      <c r="H794" s="50"/>
    </row>
    <row r="795">
      <c r="C795" s="50"/>
      <c r="D795" s="50"/>
      <c r="E795" s="50"/>
      <c r="F795" s="50"/>
      <c r="G795" s="50"/>
      <c r="H795" s="50"/>
    </row>
    <row r="796">
      <c r="C796" s="50"/>
      <c r="D796" s="50"/>
      <c r="E796" s="50"/>
      <c r="F796" s="50"/>
      <c r="G796" s="50"/>
      <c r="H796" s="50"/>
    </row>
    <row r="797">
      <c r="C797" s="50"/>
      <c r="D797" s="50"/>
      <c r="E797" s="50"/>
      <c r="F797" s="50"/>
      <c r="G797" s="50"/>
      <c r="H797" s="50"/>
    </row>
    <row r="798">
      <c r="C798" s="50"/>
      <c r="D798" s="50"/>
      <c r="E798" s="50"/>
      <c r="F798" s="50"/>
      <c r="G798" s="50"/>
      <c r="H798" s="50"/>
    </row>
    <row r="799">
      <c r="C799" s="50"/>
      <c r="D799" s="50"/>
      <c r="E799" s="50"/>
      <c r="F799" s="50"/>
      <c r="G799" s="50"/>
      <c r="H799" s="50"/>
    </row>
    <row r="800">
      <c r="C800" s="50"/>
      <c r="D800" s="50"/>
      <c r="E800" s="50"/>
      <c r="F800" s="50"/>
      <c r="G800" s="50"/>
      <c r="H800" s="50"/>
    </row>
    <row r="801">
      <c r="C801" s="50"/>
      <c r="D801" s="50"/>
      <c r="E801" s="50"/>
      <c r="F801" s="50"/>
      <c r="G801" s="50"/>
      <c r="H801" s="50"/>
    </row>
    <row r="802">
      <c r="C802" s="50"/>
      <c r="D802" s="50"/>
      <c r="E802" s="50"/>
      <c r="F802" s="50"/>
      <c r="G802" s="50"/>
      <c r="H802" s="50"/>
    </row>
    <row r="803">
      <c r="C803" s="50"/>
      <c r="D803" s="50"/>
      <c r="E803" s="50"/>
      <c r="F803" s="50"/>
      <c r="G803" s="50"/>
      <c r="H803" s="50"/>
    </row>
    <row r="804">
      <c r="C804" s="50"/>
      <c r="D804" s="50"/>
      <c r="E804" s="50"/>
      <c r="F804" s="50"/>
      <c r="G804" s="50"/>
      <c r="H804" s="50"/>
    </row>
    <row r="805">
      <c r="C805" s="50"/>
      <c r="D805" s="50"/>
      <c r="E805" s="50"/>
      <c r="F805" s="50"/>
      <c r="G805" s="50"/>
      <c r="H805" s="50"/>
    </row>
    <row r="806">
      <c r="C806" s="50"/>
      <c r="D806" s="50"/>
      <c r="E806" s="50"/>
      <c r="F806" s="50"/>
      <c r="G806" s="50"/>
      <c r="H806" s="50"/>
    </row>
    <row r="807">
      <c r="C807" s="50"/>
      <c r="D807" s="50"/>
      <c r="E807" s="50"/>
      <c r="F807" s="50"/>
      <c r="G807" s="50"/>
      <c r="H807" s="50"/>
    </row>
    <row r="808">
      <c r="C808" s="50"/>
      <c r="D808" s="50"/>
      <c r="E808" s="50"/>
      <c r="F808" s="50"/>
      <c r="G808" s="50"/>
      <c r="H808" s="50"/>
    </row>
    <row r="809">
      <c r="C809" s="50"/>
      <c r="D809" s="50"/>
      <c r="E809" s="50"/>
      <c r="F809" s="50"/>
      <c r="G809" s="50"/>
      <c r="H809" s="50"/>
    </row>
    <row r="810">
      <c r="C810" s="50"/>
      <c r="D810" s="50"/>
      <c r="E810" s="50"/>
      <c r="F810" s="50"/>
      <c r="G810" s="50"/>
      <c r="H810" s="50"/>
    </row>
    <row r="811">
      <c r="C811" s="50"/>
      <c r="D811" s="50"/>
      <c r="E811" s="50"/>
      <c r="F811" s="50"/>
      <c r="G811" s="50"/>
      <c r="H811" s="50"/>
    </row>
    <row r="812">
      <c r="C812" s="50"/>
      <c r="D812" s="50"/>
      <c r="E812" s="50"/>
      <c r="F812" s="50"/>
      <c r="G812" s="50"/>
      <c r="H812" s="50"/>
    </row>
    <row r="813">
      <c r="C813" s="50"/>
      <c r="D813" s="50"/>
      <c r="E813" s="50"/>
      <c r="F813" s="50"/>
      <c r="G813" s="50"/>
      <c r="H813" s="50"/>
    </row>
    <row r="814">
      <c r="C814" s="50"/>
      <c r="D814" s="50"/>
      <c r="E814" s="50"/>
      <c r="F814" s="50"/>
      <c r="G814" s="50"/>
      <c r="H814" s="50"/>
    </row>
    <row r="815">
      <c r="C815" s="50"/>
      <c r="D815" s="50"/>
      <c r="E815" s="50"/>
      <c r="F815" s="50"/>
      <c r="G815" s="50"/>
      <c r="H815" s="50"/>
    </row>
    <row r="816">
      <c r="C816" s="50"/>
      <c r="D816" s="50"/>
      <c r="E816" s="50"/>
      <c r="F816" s="50"/>
      <c r="G816" s="50"/>
      <c r="H816" s="50"/>
    </row>
    <row r="817">
      <c r="C817" s="50"/>
      <c r="D817" s="50"/>
      <c r="E817" s="50"/>
      <c r="F817" s="50"/>
      <c r="G817" s="50"/>
      <c r="H817" s="50"/>
    </row>
    <row r="818">
      <c r="C818" s="50"/>
      <c r="D818" s="50"/>
      <c r="E818" s="50"/>
      <c r="F818" s="50"/>
      <c r="G818" s="50"/>
      <c r="H818" s="50"/>
    </row>
    <row r="819">
      <c r="C819" s="50"/>
      <c r="D819" s="50"/>
      <c r="E819" s="50"/>
      <c r="F819" s="50"/>
      <c r="G819" s="50"/>
      <c r="H819" s="50"/>
    </row>
    <row r="820">
      <c r="C820" s="50"/>
      <c r="D820" s="50"/>
      <c r="E820" s="50"/>
      <c r="F820" s="50"/>
      <c r="G820" s="50"/>
      <c r="H820" s="50"/>
    </row>
    <row r="821">
      <c r="C821" s="50"/>
      <c r="D821" s="50"/>
      <c r="E821" s="50"/>
      <c r="F821" s="50"/>
      <c r="G821" s="50"/>
      <c r="H821" s="50"/>
    </row>
    <row r="822">
      <c r="C822" s="50"/>
      <c r="D822" s="50"/>
      <c r="E822" s="50"/>
      <c r="F822" s="50"/>
      <c r="G822" s="50"/>
      <c r="H822" s="50"/>
    </row>
    <row r="823">
      <c r="C823" s="50"/>
      <c r="D823" s="50"/>
      <c r="E823" s="50"/>
      <c r="F823" s="50"/>
      <c r="G823" s="50"/>
      <c r="H823" s="50"/>
    </row>
    <row r="824">
      <c r="C824" s="50"/>
      <c r="D824" s="50"/>
      <c r="E824" s="50"/>
      <c r="F824" s="50"/>
      <c r="G824" s="50"/>
      <c r="H824" s="50"/>
    </row>
    <row r="825">
      <c r="C825" s="50"/>
      <c r="D825" s="50"/>
      <c r="E825" s="50"/>
      <c r="F825" s="50"/>
      <c r="G825" s="50"/>
      <c r="H825" s="50"/>
    </row>
    <row r="826">
      <c r="C826" s="50"/>
      <c r="D826" s="50"/>
      <c r="E826" s="50"/>
      <c r="F826" s="50"/>
      <c r="G826" s="50"/>
      <c r="H826" s="50"/>
    </row>
    <row r="827">
      <c r="C827" s="50"/>
      <c r="D827" s="50"/>
      <c r="E827" s="50"/>
      <c r="F827" s="50"/>
      <c r="G827" s="50"/>
      <c r="H827" s="50"/>
    </row>
    <row r="828">
      <c r="C828" s="50"/>
      <c r="D828" s="50"/>
      <c r="E828" s="50"/>
      <c r="F828" s="50"/>
      <c r="G828" s="50"/>
      <c r="H828" s="50"/>
    </row>
    <row r="829">
      <c r="C829" s="50"/>
      <c r="D829" s="50"/>
      <c r="E829" s="50"/>
      <c r="F829" s="50"/>
      <c r="G829" s="50"/>
      <c r="H829" s="50"/>
    </row>
    <row r="830">
      <c r="C830" s="50"/>
      <c r="D830" s="50"/>
      <c r="E830" s="50"/>
      <c r="F830" s="50"/>
      <c r="G830" s="50"/>
      <c r="H830" s="50"/>
    </row>
    <row r="831">
      <c r="C831" s="50"/>
      <c r="D831" s="50"/>
      <c r="E831" s="50"/>
      <c r="F831" s="50"/>
      <c r="G831" s="50"/>
      <c r="H831" s="50"/>
    </row>
    <row r="832">
      <c r="C832" s="50"/>
      <c r="D832" s="50"/>
      <c r="E832" s="50"/>
      <c r="F832" s="50"/>
      <c r="G832" s="50"/>
      <c r="H832" s="50"/>
    </row>
    <row r="833">
      <c r="C833" s="50"/>
      <c r="D833" s="50"/>
      <c r="E833" s="50"/>
      <c r="F833" s="50"/>
      <c r="G833" s="50"/>
      <c r="H833" s="50"/>
    </row>
    <row r="834">
      <c r="C834" s="50"/>
      <c r="D834" s="50"/>
      <c r="E834" s="50"/>
      <c r="F834" s="50"/>
      <c r="G834" s="50"/>
      <c r="H834" s="50"/>
    </row>
    <row r="835">
      <c r="C835" s="50"/>
      <c r="D835" s="50"/>
      <c r="E835" s="50"/>
      <c r="F835" s="50"/>
      <c r="G835" s="50"/>
      <c r="H835" s="50"/>
    </row>
    <row r="836">
      <c r="C836" s="50"/>
      <c r="D836" s="50"/>
      <c r="E836" s="50"/>
      <c r="F836" s="50"/>
      <c r="G836" s="50"/>
      <c r="H836" s="50"/>
    </row>
    <row r="837">
      <c r="C837" s="50"/>
      <c r="D837" s="50"/>
      <c r="E837" s="50"/>
      <c r="F837" s="50"/>
      <c r="G837" s="50"/>
      <c r="H837" s="50"/>
    </row>
    <row r="838">
      <c r="C838" s="50"/>
      <c r="D838" s="50"/>
      <c r="E838" s="50"/>
      <c r="F838" s="50"/>
      <c r="G838" s="50"/>
      <c r="H838" s="50"/>
    </row>
    <row r="839">
      <c r="C839" s="50"/>
      <c r="D839" s="50"/>
      <c r="E839" s="50"/>
      <c r="F839" s="50"/>
      <c r="G839" s="50"/>
      <c r="H839" s="50"/>
    </row>
    <row r="840">
      <c r="C840" s="50"/>
      <c r="D840" s="50"/>
      <c r="E840" s="50"/>
      <c r="F840" s="50"/>
      <c r="G840" s="50"/>
      <c r="H840" s="50"/>
    </row>
    <row r="841">
      <c r="C841" s="50"/>
      <c r="D841" s="50"/>
      <c r="E841" s="50"/>
      <c r="F841" s="50"/>
      <c r="G841" s="50"/>
      <c r="H841" s="50"/>
    </row>
    <row r="842">
      <c r="C842" s="50"/>
      <c r="D842" s="50"/>
      <c r="E842" s="50"/>
      <c r="F842" s="50"/>
      <c r="G842" s="50"/>
      <c r="H842" s="50"/>
    </row>
    <row r="843">
      <c r="C843" s="50"/>
      <c r="D843" s="50"/>
      <c r="E843" s="50"/>
      <c r="F843" s="50"/>
      <c r="G843" s="50"/>
      <c r="H843" s="50"/>
    </row>
    <row r="844">
      <c r="C844" s="50"/>
      <c r="D844" s="50"/>
      <c r="E844" s="50"/>
      <c r="F844" s="50"/>
      <c r="G844" s="50"/>
      <c r="H844" s="50"/>
    </row>
    <row r="845">
      <c r="C845" s="50"/>
      <c r="D845" s="50"/>
      <c r="E845" s="50"/>
      <c r="F845" s="50"/>
      <c r="G845" s="50"/>
      <c r="H845" s="50"/>
    </row>
    <row r="846">
      <c r="C846" s="50"/>
      <c r="D846" s="50"/>
      <c r="E846" s="50"/>
      <c r="F846" s="50"/>
      <c r="G846" s="50"/>
      <c r="H846" s="50"/>
    </row>
    <row r="847">
      <c r="C847" s="50"/>
      <c r="D847" s="50"/>
      <c r="E847" s="50"/>
      <c r="F847" s="50"/>
      <c r="G847" s="50"/>
      <c r="H847" s="50"/>
    </row>
    <row r="848">
      <c r="C848" s="50"/>
      <c r="D848" s="50"/>
      <c r="E848" s="50"/>
      <c r="F848" s="50"/>
      <c r="G848" s="50"/>
      <c r="H848" s="50"/>
    </row>
    <row r="849">
      <c r="C849" s="50"/>
      <c r="D849" s="50"/>
      <c r="E849" s="50"/>
      <c r="F849" s="50"/>
      <c r="G849" s="50"/>
      <c r="H849" s="50"/>
    </row>
    <row r="850">
      <c r="C850" s="50"/>
      <c r="D850" s="50"/>
      <c r="E850" s="50"/>
      <c r="F850" s="50"/>
      <c r="G850" s="50"/>
      <c r="H850" s="50"/>
    </row>
    <row r="851">
      <c r="C851" s="50"/>
      <c r="D851" s="50"/>
      <c r="E851" s="50"/>
      <c r="F851" s="50"/>
      <c r="G851" s="50"/>
      <c r="H851" s="50"/>
    </row>
    <row r="852">
      <c r="C852" s="50"/>
      <c r="D852" s="50"/>
      <c r="E852" s="50"/>
      <c r="F852" s="50"/>
      <c r="G852" s="50"/>
      <c r="H852" s="50"/>
    </row>
    <row r="853">
      <c r="C853" s="50"/>
      <c r="D853" s="50"/>
      <c r="E853" s="50"/>
      <c r="F853" s="50"/>
      <c r="G853" s="50"/>
      <c r="H853" s="50"/>
    </row>
    <row r="854">
      <c r="C854" s="50"/>
      <c r="D854" s="50"/>
      <c r="E854" s="50"/>
      <c r="F854" s="50"/>
      <c r="G854" s="50"/>
      <c r="H854" s="50"/>
    </row>
    <row r="855">
      <c r="C855" s="50"/>
      <c r="D855" s="50"/>
      <c r="E855" s="50"/>
      <c r="F855" s="50"/>
      <c r="G855" s="50"/>
      <c r="H855" s="50"/>
    </row>
    <row r="856">
      <c r="C856" s="50"/>
      <c r="D856" s="50"/>
      <c r="E856" s="50"/>
      <c r="F856" s="50"/>
      <c r="G856" s="50"/>
      <c r="H856" s="50"/>
    </row>
    <row r="857">
      <c r="C857" s="50"/>
      <c r="D857" s="50"/>
      <c r="E857" s="50"/>
      <c r="F857" s="50"/>
      <c r="G857" s="50"/>
      <c r="H857" s="50"/>
    </row>
    <row r="858">
      <c r="C858" s="50"/>
      <c r="D858" s="50"/>
      <c r="E858" s="50"/>
      <c r="F858" s="50"/>
      <c r="G858" s="50"/>
      <c r="H858" s="50"/>
    </row>
    <row r="859">
      <c r="C859" s="50"/>
      <c r="D859" s="50"/>
      <c r="E859" s="50"/>
      <c r="F859" s="50"/>
      <c r="G859" s="50"/>
      <c r="H859" s="50"/>
    </row>
    <row r="860">
      <c r="C860" s="50"/>
      <c r="D860" s="50"/>
      <c r="E860" s="50"/>
      <c r="F860" s="50"/>
      <c r="G860" s="50"/>
      <c r="H860" s="50"/>
    </row>
    <row r="861">
      <c r="C861" s="50"/>
      <c r="D861" s="50"/>
      <c r="E861" s="50"/>
      <c r="F861" s="50"/>
      <c r="G861" s="50"/>
      <c r="H861" s="50"/>
    </row>
    <row r="862">
      <c r="C862" s="50"/>
      <c r="D862" s="50"/>
      <c r="E862" s="50"/>
      <c r="F862" s="50"/>
      <c r="G862" s="50"/>
      <c r="H862" s="50"/>
    </row>
    <row r="863">
      <c r="C863" s="50"/>
      <c r="D863" s="50"/>
      <c r="E863" s="50"/>
      <c r="F863" s="50"/>
      <c r="G863" s="50"/>
      <c r="H863" s="50"/>
    </row>
    <row r="864">
      <c r="C864" s="50"/>
      <c r="D864" s="50"/>
      <c r="E864" s="50"/>
      <c r="F864" s="50"/>
      <c r="G864" s="50"/>
      <c r="H864" s="50"/>
    </row>
    <row r="865">
      <c r="C865" s="50"/>
      <c r="D865" s="50"/>
      <c r="E865" s="50"/>
      <c r="F865" s="50"/>
      <c r="G865" s="50"/>
      <c r="H865" s="50"/>
    </row>
    <row r="866">
      <c r="C866" s="50"/>
      <c r="D866" s="50"/>
      <c r="E866" s="50"/>
      <c r="F866" s="50"/>
      <c r="G866" s="50"/>
      <c r="H866" s="50"/>
    </row>
    <row r="867">
      <c r="C867" s="50"/>
      <c r="D867" s="50"/>
      <c r="E867" s="50"/>
      <c r="F867" s="50"/>
      <c r="G867" s="50"/>
      <c r="H867" s="50"/>
    </row>
    <row r="868">
      <c r="C868" s="50"/>
      <c r="D868" s="50"/>
      <c r="E868" s="50"/>
      <c r="F868" s="50"/>
      <c r="G868" s="50"/>
      <c r="H868" s="50"/>
    </row>
    <row r="869">
      <c r="C869" s="50"/>
      <c r="D869" s="50"/>
      <c r="E869" s="50"/>
      <c r="F869" s="50"/>
      <c r="G869" s="50"/>
      <c r="H869" s="50"/>
    </row>
    <row r="870">
      <c r="C870" s="50"/>
      <c r="D870" s="50"/>
      <c r="E870" s="50"/>
      <c r="F870" s="50"/>
      <c r="G870" s="50"/>
      <c r="H870" s="50"/>
    </row>
    <row r="871">
      <c r="C871" s="50"/>
      <c r="D871" s="50"/>
      <c r="E871" s="50"/>
      <c r="F871" s="50"/>
      <c r="G871" s="50"/>
      <c r="H871" s="50"/>
    </row>
    <row r="872">
      <c r="C872" s="50"/>
      <c r="D872" s="50"/>
      <c r="E872" s="50"/>
      <c r="F872" s="50"/>
      <c r="G872" s="50"/>
      <c r="H872" s="50"/>
    </row>
    <row r="873">
      <c r="C873" s="50"/>
      <c r="D873" s="50"/>
      <c r="E873" s="50"/>
      <c r="F873" s="50"/>
      <c r="G873" s="50"/>
      <c r="H873" s="50"/>
    </row>
    <row r="874">
      <c r="C874" s="50"/>
      <c r="D874" s="50"/>
      <c r="E874" s="50"/>
      <c r="F874" s="50"/>
      <c r="G874" s="50"/>
      <c r="H874" s="50"/>
    </row>
    <row r="875">
      <c r="C875" s="50"/>
      <c r="D875" s="50"/>
      <c r="E875" s="50"/>
      <c r="F875" s="50"/>
      <c r="G875" s="50"/>
      <c r="H875" s="50"/>
    </row>
    <row r="876">
      <c r="C876" s="50"/>
      <c r="D876" s="50"/>
      <c r="E876" s="50"/>
      <c r="F876" s="50"/>
      <c r="G876" s="50"/>
      <c r="H876" s="50"/>
    </row>
    <row r="877">
      <c r="C877" s="50"/>
      <c r="D877" s="50"/>
      <c r="E877" s="50"/>
      <c r="F877" s="50"/>
      <c r="G877" s="50"/>
      <c r="H877" s="50"/>
    </row>
    <row r="878">
      <c r="C878" s="50"/>
      <c r="D878" s="50"/>
      <c r="E878" s="50"/>
      <c r="F878" s="50"/>
      <c r="G878" s="50"/>
      <c r="H878" s="50"/>
    </row>
    <row r="879">
      <c r="C879" s="50"/>
      <c r="D879" s="50"/>
      <c r="E879" s="50"/>
      <c r="F879" s="50"/>
      <c r="G879" s="50"/>
      <c r="H879" s="50"/>
    </row>
    <row r="880">
      <c r="C880" s="50"/>
      <c r="D880" s="50"/>
      <c r="E880" s="50"/>
      <c r="F880" s="50"/>
      <c r="G880" s="50"/>
      <c r="H880" s="50"/>
    </row>
    <row r="881">
      <c r="C881" s="50"/>
      <c r="D881" s="50"/>
      <c r="E881" s="50"/>
      <c r="F881" s="50"/>
      <c r="G881" s="50"/>
      <c r="H881" s="50"/>
    </row>
    <row r="882">
      <c r="C882" s="50"/>
      <c r="D882" s="50"/>
      <c r="E882" s="50"/>
      <c r="F882" s="50"/>
      <c r="G882" s="50"/>
      <c r="H882" s="50"/>
    </row>
    <row r="883">
      <c r="C883" s="50"/>
      <c r="D883" s="50"/>
      <c r="E883" s="50"/>
      <c r="F883" s="50"/>
      <c r="G883" s="50"/>
      <c r="H883" s="50"/>
    </row>
    <row r="884">
      <c r="C884" s="50"/>
      <c r="D884" s="50"/>
      <c r="E884" s="50"/>
      <c r="F884" s="50"/>
      <c r="G884" s="50"/>
      <c r="H884" s="50"/>
    </row>
    <row r="885">
      <c r="C885" s="50"/>
      <c r="D885" s="50"/>
      <c r="E885" s="50"/>
      <c r="F885" s="50"/>
      <c r="G885" s="50"/>
      <c r="H885" s="50"/>
    </row>
    <row r="886">
      <c r="C886" s="50"/>
      <c r="D886" s="50"/>
      <c r="E886" s="50"/>
      <c r="F886" s="50"/>
      <c r="G886" s="50"/>
      <c r="H886" s="50"/>
    </row>
    <row r="887">
      <c r="C887" s="50"/>
      <c r="D887" s="50"/>
      <c r="E887" s="50"/>
      <c r="F887" s="50"/>
      <c r="G887" s="50"/>
      <c r="H887" s="50"/>
    </row>
    <row r="888">
      <c r="C888" s="50"/>
      <c r="D888" s="50"/>
      <c r="E888" s="50"/>
      <c r="F888" s="50"/>
      <c r="G888" s="50"/>
      <c r="H888" s="50"/>
    </row>
    <row r="889">
      <c r="C889" s="50"/>
      <c r="D889" s="50"/>
      <c r="E889" s="50"/>
      <c r="F889" s="50"/>
      <c r="G889" s="50"/>
      <c r="H889" s="50"/>
    </row>
    <row r="890">
      <c r="C890" s="50"/>
      <c r="D890" s="50"/>
      <c r="E890" s="50"/>
      <c r="F890" s="50"/>
      <c r="G890" s="50"/>
      <c r="H890" s="50"/>
    </row>
    <row r="891">
      <c r="C891" s="50"/>
      <c r="D891" s="50"/>
      <c r="E891" s="50"/>
      <c r="F891" s="50"/>
      <c r="G891" s="50"/>
      <c r="H891" s="50"/>
    </row>
    <row r="892">
      <c r="C892" s="50"/>
      <c r="D892" s="50"/>
      <c r="E892" s="50"/>
      <c r="F892" s="50"/>
      <c r="G892" s="50"/>
      <c r="H892" s="50"/>
    </row>
    <row r="893">
      <c r="C893" s="50"/>
      <c r="D893" s="50"/>
      <c r="E893" s="50"/>
      <c r="F893" s="50"/>
      <c r="G893" s="50"/>
      <c r="H893" s="50"/>
    </row>
    <row r="894">
      <c r="C894" s="50"/>
      <c r="D894" s="50"/>
      <c r="E894" s="50"/>
      <c r="F894" s="50"/>
      <c r="G894" s="50"/>
      <c r="H894" s="50"/>
    </row>
    <row r="895">
      <c r="C895" s="50"/>
      <c r="D895" s="50"/>
      <c r="E895" s="50"/>
      <c r="F895" s="50"/>
      <c r="G895" s="50"/>
      <c r="H895" s="50"/>
    </row>
    <row r="896">
      <c r="C896" s="50"/>
      <c r="D896" s="50"/>
      <c r="E896" s="50"/>
      <c r="F896" s="50"/>
      <c r="G896" s="50"/>
      <c r="H896" s="50"/>
    </row>
    <row r="897">
      <c r="C897" s="50"/>
      <c r="D897" s="50"/>
      <c r="E897" s="50"/>
      <c r="F897" s="50"/>
      <c r="G897" s="50"/>
      <c r="H897" s="50"/>
    </row>
    <row r="898">
      <c r="C898" s="50"/>
      <c r="D898" s="50"/>
      <c r="E898" s="50"/>
      <c r="F898" s="50"/>
      <c r="G898" s="50"/>
      <c r="H898" s="50"/>
    </row>
    <row r="899">
      <c r="C899" s="50"/>
      <c r="D899" s="50"/>
      <c r="E899" s="50"/>
      <c r="F899" s="50"/>
      <c r="G899" s="50"/>
      <c r="H899" s="50"/>
    </row>
    <row r="900">
      <c r="C900" s="50"/>
      <c r="D900" s="50"/>
      <c r="E900" s="50"/>
      <c r="F900" s="50"/>
      <c r="G900" s="50"/>
      <c r="H900" s="50"/>
    </row>
    <row r="901">
      <c r="C901" s="50"/>
      <c r="D901" s="50"/>
      <c r="E901" s="50"/>
      <c r="F901" s="50"/>
      <c r="G901" s="50"/>
      <c r="H901" s="50"/>
    </row>
    <row r="902">
      <c r="C902" s="50"/>
      <c r="D902" s="50"/>
      <c r="E902" s="50"/>
      <c r="F902" s="50"/>
      <c r="G902" s="50"/>
      <c r="H902" s="50"/>
    </row>
    <row r="903">
      <c r="C903" s="50"/>
      <c r="D903" s="50"/>
      <c r="E903" s="50"/>
      <c r="F903" s="50"/>
      <c r="G903" s="50"/>
      <c r="H903" s="50"/>
    </row>
    <row r="904">
      <c r="C904" s="50"/>
      <c r="D904" s="50"/>
      <c r="E904" s="50"/>
      <c r="F904" s="50"/>
      <c r="G904" s="50"/>
      <c r="H904" s="50"/>
    </row>
    <row r="905">
      <c r="C905" s="50"/>
      <c r="D905" s="50"/>
      <c r="E905" s="50"/>
      <c r="F905" s="50"/>
      <c r="G905" s="50"/>
      <c r="H905" s="50"/>
    </row>
    <row r="906">
      <c r="C906" s="50"/>
      <c r="D906" s="50"/>
      <c r="E906" s="50"/>
      <c r="F906" s="50"/>
      <c r="G906" s="50"/>
      <c r="H906" s="50"/>
    </row>
    <row r="907">
      <c r="C907" s="50"/>
      <c r="D907" s="50"/>
      <c r="E907" s="50"/>
      <c r="F907" s="50"/>
      <c r="G907" s="50"/>
      <c r="H907" s="50"/>
    </row>
    <row r="908">
      <c r="C908" s="50"/>
      <c r="D908" s="50"/>
      <c r="E908" s="50"/>
      <c r="F908" s="50"/>
      <c r="G908" s="50"/>
      <c r="H908" s="50"/>
    </row>
    <row r="909">
      <c r="C909" s="50"/>
      <c r="D909" s="50"/>
      <c r="E909" s="50"/>
      <c r="F909" s="50"/>
      <c r="G909" s="50"/>
      <c r="H909" s="50"/>
    </row>
    <row r="910">
      <c r="C910" s="50"/>
      <c r="D910" s="50"/>
      <c r="E910" s="50"/>
      <c r="F910" s="50"/>
      <c r="G910" s="50"/>
      <c r="H910" s="50"/>
    </row>
    <row r="911">
      <c r="C911" s="50"/>
      <c r="D911" s="50"/>
      <c r="E911" s="50"/>
      <c r="F911" s="50"/>
      <c r="G911" s="50"/>
      <c r="H911" s="50"/>
    </row>
    <row r="912">
      <c r="C912" s="50"/>
      <c r="D912" s="50"/>
      <c r="E912" s="50"/>
      <c r="F912" s="50"/>
      <c r="G912" s="50"/>
      <c r="H912" s="50"/>
    </row>
    <row r="913">
      <c r="C913" s="50"/>
      <c r="D913" s="50"/>
      <c r="E913" s="50"/>
      <c r="F913" s="50"/>
      <c r="G913" s="50"/>
      <c r="H913" s="50"/>
    </row>
    <row r="914">
      <c r="C914" s="50"/>
      <c r="D914" s="50"/>
      <c r="E914" s="50"/>
      <c r="F914" s="50"/>
      <c r="G914" s="50"/>
      <c r="H914" s="50"/>
    </row>
    <row r="915">
      <c r="C915" s="50"/>
      <c r="D915" s="50"/>
      <c r="E915" s="50"/>
      <c r="F915" s="50"/>
      <c r="G915" s="50"/>
      <c r="H915" s="50"/>
    </row>
    <row r="916">
      <c r="C916" s="50"/>
      <c r="D916" s="50"/>
      <c r="E916" s="50"/>
      <c r="F916" s="50"/>
      <c r="G916" s="50"/>
      <c r="H916" s="50"/>
    </row>
    <row r="917">
      <c r="C917" s="50"/>
      <c r="D917" s="50"/>
      <c r="E917" s="50"/>
      <c r="F917" s="50"/>
      <c r="G917" s="50"/>
      <c r="H917" s="50"/>
    </row>
    <row r="918">
      <c r="C918" s="50"/>
      <c r="D918" s="50"/>
      <c r="E918" s="50"/>
      <c r="F918" s="50"/>
      <c r="G918" s="50"/>
      <c r="H918" s="50"/>
    </row>
    <row r="919">
      <c r="C919" s="50"/>
      <c r="D919" s="50"/>
      <c r="E919" s="50"/>
      <c r="F919" s="50"/>
      <c r="G919" s="50"/>
      <c r="H919" s="50"/>
    </row>
    <row r="920">
      <c r="C920" s="50"/>
      <c r="D920" s="50"/>
      <c r="E920" s="50"/>
      <c r="F920" s="50"/>
      <c r="G920" s="50"/>
      <c r="H920" s="50"/>
    </row>
    <row r="921">
      <c r="C921" s="50"/>
      <c r="D921" s="50"/>
      <c r="E921" s="50"/>
      <c r="F921" s="50"/>
      <c r="G921" s="50"/>
      <c r="H921" s="50"/>
    </row>
    <row r="922">
      <c r="C922" s="50"/>
      <c r="D922" s="50"/>
      <c r="E922" s="50"/>
      <c r="F922" s="50"/>
      <c r="G922" s="50"/>
      <c r="H922" s="50"/>
    </row>
    <row r="923">
      <c r="C923" s="50"/>
      <c r="D923" s="50"/>
      <c r="E923" s="50"/>
      <c r="F923" s="50"/>
      <c r="G923" s="50"/>
      <c r="H923" s="50"/>
    </row>
    <row r="924">
      <c r="C924" s="50"/>
      <c r="D924" s="50"/>
      <c r="E924" s="50"/>
      <c r="F924" s="50"/>
      <c r="G924" s="50"/>
      <c r="H924" s="50"/>
    </row>
    <row r="925">
      <c r="C925" s="50"/>
      <c r="D925" s="50"/>
      <c r="E925" s="50"/>
      <c r="F925" s="50"/>
      <c r="G925" s="50"/>
      <c r="H925" s="50"/>
    </row>
    <row r="926">
      <c r="C926" s="50"/>
      <c r="D926" s="50"/>
      <c r="E926" s="50"/>
      <c r="F926" s="50"/>
      <c r="G926" s="50"/>
      <c r="H926" s="50"/>
    </row>
    <row r="927">
      <c r="C927" s="50"/>
      <c r="D927" s="50"/>
      <c r="E927" s="50"/>
      <c r="F927" s="50"/>
      <c r="G927" s="50"/>
      <c r="H927" s="50"/>
    </row>
    <row r="928">
      <c r="C928" s="50"/>
      <c r="D928" s="50"/>
      <c r="E928" s="50"/>
      <c r="F928" s="50"/>
      <c r="G928" s="50"/>
      <c r="H928" s="50"/>
    </row>
    <row r="929">
      <c r="C929" s="50"/>
      <c r="D929" s="50"/>
      <c r="E929" s="50"/>
      <c r="F929" s="50"/>
      <c r="G929" s="50"/>
      <c r="H929" s="50"/>
    </row>
    <row r="930">
      <c r="C930" s="50"/>
      <c r="D930" s="50"/>
      <c r="E930" s="50"/>
      <c r="F930" s="50"/>
      <c r="G930" s="50"/>
      <c r="H930" s="50"/>
    </row>
    <row r="931">
      <c r="C931" s="50"/>
      <c r="D931" s="50"/>
      <c r="E931" s="50"/>
      <c r="F931" s="50"/>
      <c r="G931" s="50"/>
      <c r="H931" s="50"/>
    </row>
    <row r="932">
      <c r="C932" s="50"/>
      <c r="D932" s="50"/>
      <c r="E932" s="50"/>
      <c r="F932" s="50"/>
      <c r="G932" s="50"/>
      <c r="H932" s="50"/>
    </row>
    <row r="933">
      <c r="C933" s="50"/>
      <c r="D933" s="50"/>
      <c r="E933" s="50"/>
      <c r="F933" s="50"/>
      <c r="G933" s="50"/>
      <c r="H933" s="50"/>
    </row>
    <row r="934">
      <c r="C934" s="50"/>
      <c r="D934" s="50"/>
      <c r="E934" s="50"/>
      <c r="F934" s="50"/>
      <c r="G934" s="50"/>
      <c r="H934" s="50"/>
    </row>
    <row r="935">
      <c r="C935" s="50"/>
      <c r="D935" s="50"/>
      <c r="E935" s="50"/>
      <c r="F935" s="50"/>
      <c r="G935" s="50"/>
      <c r="H935" s="50"/>
    </row>
    <row r="936">
      <c r="C936" s="50"/>
      <c r="D936" s="50"/>
      <c r="E936" s="50"/>
      <c r="F936" s="50"/>
      <c r="G936" s="50"/>
      <c r="H936" s="50"/>
    </row>
    <row r="937">
      <c r="C937" s="50"/>
      <c r="D937" s="50"/>
      <c r="E937" s="50"/>
      <c r="F937" s="50"/>
      <c r="G937" s="50"/>
      <c r="H937" s="50"/>
    </row>
    <row r="938">
      <c r="C938" s="50"/>
      <c r="D938" s="50"/>
      <c r="E938" s="50"/>
      <c r="F938" s="50"/>
      <c r="G938" s="50"/>
      <c r="H938" s="50"/>
    </row>
    <row r="939">
      <c r="C939" s="50"/>
      <c r="D939" s="50"/>
      <c r="E939" s="50"/>
      <c r="F939" s="50"/>
      <c r="G939" s="50"/>
      <c r="H939" s="50"/>
    </row>
    <row r="940">
      <c r="C940" s="50"/>
      <c r="D940" s="50"/>
      <c r="E940" s="50"/>
      <c r="F940" s="50"/>
      <c r="G940" s="50"/>
      <c r="H940" s="50"/>
    </row>
    <row r="941">
      <c r="C941" s="50"/>
      <c r="D941" s="50"/>
      <c r="E941" s="50"/>
      <c r="F941" s="50"/>
      <c r="G941" s="50"/>
      <c r="H941" s="50"/>
    </row>
    <row r="942">
      <c r="C942" s="50"/>
      <c r="D942" s="50"/>
      <c r="E942" s="50"/>
      <c r="F942" s="50"/>
      <c r="G942" s="50"/>
      <c r="H942" s="50"/>
    </row>
    <row r="943">
      <c r="C943" s="50"/>
      <c r="D943" s="50"/>
      <c r="E943" s="50"/>
      <c r="F943" s="50"/>
      <c r="G943" s="50"/>
      <c r="H943" s="50"/>
    </row>
    <row r="944">
      <c r="C944" s="50"/>
      <c r="D944" s="50"/>
      <c r="E944" s="50"/>
      <c r="F944" s="50"/>
      <c r="G944" s="50"/>
      <c r="H944" s="50"/>
    </row>
    <row r="945">
      <c r="C945" s="50"/>
      <c r="D945" s="50"/>
      <c r="E945" s="50"/>
      <c r="F945" s="50"/>
      <c r="G945" s="50"/>
      <c r="H945" s="50"/>
    </row>
    <row r="946">
      <c r="C946" s="50"/>
      <c r="D946" s="50"/>
      <c r="E946" s="50"/>
      <c r="F946" s="50"/>
      <c r="G946" s="50"/>
      <c r="H946" s="50"/>
    </row>
    <row r="947">
      <c r="C947" s="50"/>
      <c r="D947" s="50"/>
      <c r="E947" s="50"/>
      <c r="F947" s="50"/>
      <c r="G947" s="50"/>
      <c r="H947" s="50"/>
    </row>
    <row r="948">
      <c r="C948" s="50"/>
      <c r="D948" s="50"/>
      <c r="E948" s="50"/>
      <c r="F948" s="50"/>
      <c r="G948" s="50"/>
      <c r="H948" s="50"/>
    </row>
    <row r="949">
      <c r="C949" s="50"/>
      <c r="D949" s="50"/>
      <c r="E949" s="50"/>
      <c r="F949" s="50"/>
      <c r="G949" s="50"/>
      <c r="H949" s="50"/>
    </row>
    <row r="950">
      <c r="C950" s="50"/>
      <c r="D950" s="50"/>
      <c r="E950" s="50"/>
      <c r="F950" s="50"/>
      <c r="G950" s="50"/>
      <c r="H950" s="50"/>
    </row>
    <row r="951">
      <c r="C951" s="50"/>
      <c r="D951" s="50"/>
      <c r="E951" s="50"/>
      <c r="F951" s="50"/>
      <c r="G951" s="50"/>
      <c r="H951" s="50"/>
    </row>
    <row r="952">
      <c r="C952" s="50"/>
      <c r="D952" s="50"/>
      <c r="E952" s="50"/>
      <c r="F952" s="50"/>
      <c r="G952" s="50"/>
      <c r="H952" s="50"/>
    </row>
    <row r="953">
      <c r="C953" s="50"/>
      <c r="D953" s="50"/>
      <c r="E953" s="50"/>
      <c r="F953" s="50"/>
      <c r="G953" s="50"/>
      <c r="H953" s="50"/>
    </row>
    <row r="954">
      <c r="C954" s="50"/>
      <c r="D954" s="50"/>
      <c r="E954" s="50"/>
      <c r="F954" s="50"/>
      <c r="G954" s="50"/>
      <c r="H954" s="50"/>
    </row>
    <row r="955">
      <c r="C955" s="50"/>
      <c r="D955" s="50"/>
      <c r="E955" s="50"/>
      <c r="F955" s="50"/>
      <c r="G955" s="50"/>
      <c r="H955" s="50"/>
    </row>
    <row r="956">
      <c r="C956" s="50"/>
      <c r="D956" s="50"/>
      <c r="E956" s="50"/>
      <c r="F956" s="50"/>
      <c r="G956" s="50"/>
      <c r="H956" s="50"/>
    </row>
    <row r="957">
      <c r="C957" s="50"/>
      <c r="D957" s="50"/>
      <c r="E957" s="50"/>
      <c r="F957" s="50"/>
      <c r="G957" s="50"/>
      <c r="H957" s="50"/>
    </row>
    <row r="958">
      <c r="C958" s="50"/>
      <c r="D958" s="50"/>
      <c r="E958" s="50"/>
      <c r="F958" s="50"/>
      <c r="G958" s="50"/>
      <c r="H958" s="50"/>
    </row>
    <row r="959">
      <c r="C959" s="50"/>
      <c r="D959" s="50"/>
      <c r="E959" s="50"/>
      <c r="F959" s="50"/>
      <c r="G959" s="50"/>
      <c r="H959" s="50"/>
    </row>
    <row r="960">
      <c r="C960" s="50"/>
      <c r="D960" s="50"/>
      <c r="E960" s="50"/>
      <c r="F960" s="50"/>
      <c r="G960" s="50"/>
      <c r="H960" s="50"/>
    </row>
    <row r="961">
      <c r="C961" s="50"/>
      <c r="D961" s="50"/>
      <c r="E961" s="50"/>
      <c r="F961" s="50"/>
      <c r="G961" s="50"/>
      <c r="H961" s="50"/>
    </row>
    <row r="962">
      <c r="C962" s="50"/>
      <c r="D962" s="50"/>
      <c r="E962" s="50"/>
      <c r="F962" s="50"/>
      <c r="G962" s="50"/>
      <c r="H962" s="50"/>
    </row>
    <row r="963">
      <c r="C963" s="50"/>
      <c r="D963" s="50"/>
      <c r="E963" s="50"/>
      <c r="F963" s="50"/>
      <c r="G963" s="50"/>
      <c r="H963" s="50"/>
    </row>
    <row r="964">
      <c r="C964" s="50"/>
      <c r="D964" s="50"/>
      <c r="E964" s="50"/>
      <c r="F964" s="50"/>
      <c r="G964" s="50"/>
      <c r="H964" s="50"/>
    </row>
    <row r="965">
      <c r="C965" s="50"/>
      <c r="D965" s="50"/>
      <c r="E965" s="50"/>
      <c r="F965" s="50"/>
      <c r="G965" s="50"/>
      <c r="H965" s="50"/>
    </row>
    <row r="966">
      <c r="C966" s="50"/>
      <c r="D966" s="50"/>
      <c r="E966" s="50"/>
      <c r="F966" s="50"/>
      <c r="G966" s="50"/>
      <c r="H966" s="50"/>
    </row>
    <row r="967">
      <c r="C967" s="50"/>
      <c r="D967" s="50"/>
      <c r="E967" s="50"/>
      <c r="F967" s="50"/>
      <c r="G967" s="50"/>
      <c r="H967" s="50"/>
    </row>
    <row r="968">
      <c r="C968" s="50"/>
      <c r="D968" s="50"/>
      <c r="E968" s="50"/>
      <c r="F968" s="50"/>
      <c r="G968" s="50"/>
      <c r="H968" s="50"/>
    </row>
    <row r="969">
      <c r="C969" s="50"/>
      <c r="D969" s="50"/>
      <c r="E969" s="50"/>
      <c r="F969" s="50"/>
      <c r="G969" s="50"/>
      <c r="H969" s="50"/>
    </row>
    <row r="970">
      <c r="C970" s="50"/>
      <c r="D970" s="50"/>
      <c r="E970" s="50"/>
      <c r="F970" s="50"/>
      <c r="G970" s="50"/>
      <c r="H970" s="50"/>
    </row>
    <row r="971">
      <c r="C971" s="50"/>
      <c r="D971" s="50"/>
      <c r="E971" s="50"/>
      <c r="F971" s="50"/>
      <c r="G971" s="50"/>
      <c r="H971" s="50"/>
    </row>
    <row r="972">
      <c r="C972" s="50"/>
      <c r="D972" s="50"/>
      <c r="E972" s="50"/>
      <c r="F972" s="50"/>
      <c r="G972" s="50"/>
      <c r="H972" s="50"/>
    </row>
    <row r="973">
      <c r="C973" s="50"/>
      <c r="D973" s="50"/>
      <c r="E973" s="50"/>
      <c r="F973" s="50"/>
      <c r="G973" s="50"/>
      <c r="H973" s="50"/>
    </row>
    <row r="974">
      <c r="C974" s="50"/>
      <c r="D974" s="50"/>
      <c r="E974" s="50"/>
      <c r="F974" s="50"/>
      <c r="G974" s="50"/>
      <c r="H974" s="50"/>
    </row>
    <row r="975">
      <c r="C975" s="50"/>
      <c r="D975" s="50"/>
      <c r="E975" s="50"/>
      <c r="F975" s="50"/>
      <c r="G975" s="50"/>
      <c r="H975" s="50"/>
    </row>
    <row r="976">
      <c r="C976" s="50"/>
      <c r="D976" s="50"/>
      <c r="E976" s="50"/>
      <c r="F976" s="50"/>
      <c r="G976" s="50"/>
      <c r="H976" s="50"/>
    </row>
    <row r="977">
      <c r="C977" s="50"/>
      <c r="D977" s="50"/>
      <c r="E977" s="50"/>
      <c r="F977" s="50"/>
      <c r="G977" s="50"/>
      <c r="H977" s="50"/>
    </row>
    <row r="978">
      <c r="C978" s="50"/>
      <c r="D978" s="50"/>
      <c r="E978" s="50"/>
      <c r="F978" s="50"/>
      <c r="G978" s="50"/>
      <c r="H978" s="50"/>
    </row>
    <row r="979">
      <c r="C979" s="50"/>
      <c r="D979" s="50"/>
      <c r="E979" s="50"/>
      <c r="F979" s="50"/>
      <c r="G979" s="50"/>
      <c r="H979" s="50"/>
    </row>
    <row r="980">
      <c r="C980" s="50"/>
      <c r="D980" s="50"/>
      <c r="E980" s="50"/>
      <c r="F980" s="50"/>
      <c r="G980" s="50"/>
      <c r="H980" s="50"/>
    </row>
    <row r="981">
      <c r="C981" s="50"/>
      <c r="D981" s="50"/>
      <c r="E981" s="50"/>
      <c r="F981" s="50"/>
      <c r="G981" s="50"/>
      <c r="H981" s="50"/>
    </row>
    <row r="982">
      <c r="C982" s="50"/>
      <c r="D982" s="50"/>
      <c r="E982" s="50"/>
      <c r="F982" s="50"/>
      <c r="G982" s="50"/>
      <c r="H982" s="50"/>
    </row>
    <row r="983">
      <c r="C983" s="50"/>
      <c r="D983" s="50"/>
      <c r="E983" s="50"/>
      <c r="F983" s="50"/>
      <c r="G983" s="50"/>
      <c r="H983" s="50"/>
    </row>
    <row r="984">
      <c r="C984" s="50"/>
      <c r="D984" s="50"/>
      <c r="E984" s="50"/>
      <c r="F984" s="50"/>
      <c r="G984" s="50"/>
      <c r="H984" s="50"/>
    </row>
    <row r="985">
      <c r="C985" s="50"/>
      <c r="D985" s="50"/>
      <c r="E985" s="50"/>
      <c r="F985" s="50"/>
      <c r="G985" s="50"/>
      <c r="H985" s="50"/>
    </row>
    <row r="986">
      <c r="C986" s="50"/>
      <c r="D986" s="50"/>
      <c r="E986" s="50"/>
      <c r="F986" s="50"/>
      <c r="G986" s="50"/>
      <c r="H986" s="50"/>
    </row>
    <row r="987">
      <c r="C987" s="50"/>
      <c r="D987" s="50"/>
      <c r="E987" s="50"/>
      <c r="F987" s="50"/>
      <c r="G987" s="50"/>
      <c r="H987" s="50"/>
    </row>
    <row r="988">
      <c r="C988" s="50"/>
      <c r="D988" s="50"/>
      <c r="E988" s="50"/>
      <c r="F988" s="50"/>
      <c r="G988" s="50"/>
      <c r="H988" s="50"/>
    </row>
    <row r="989">
      <c r="C989" s="50"/>
      <c r="D989" s="50"/>
      <c r="E989" s="50"/>
      <c r="F989" s="50"/>
      <c r="G989" s="50"/>
      <c r="H989" s="50"/>
    </row>
    <row r="990">
      <c r="C990" s="50"/>
      <c r="D990" s="50"/>
      <c r="E990" s="50"/>
      <c r="F990" s="50"/>
      <c r="G990" s="50"/>
      <c r="H990" s="50"/>
    </row>
    <row r="991">
      <c r="C991" s="50"/>
      <c r="D991" s="50"/>
      <c r="E991" s="50"/>
      <c r="F991" s="50"/>
      <c r="G991" s="50"/>
      <c r="H991" s="50"/>
    </row>
    <row r="992">
      <c r="C992" s="50"/>
      <c r="D992" s="50"/>
      <c r="E992" s="50"/>
      <c r="F992" s="50"/>
      <c r="G992" s="50"/>
      <c r="H992" s="50"/>
    </row>
    <row r="993">
      <c r="C993" s="50"/>
      <c r="D993" s="50"/>
      <c r="E993" s="50"/>
      <c r="F993" s="50"/>
      <c r="G993" s="50"/>
      <c r="H993" s="50"/>
    </row>
    <row r="994">
      <c r="C994" s="50"/>
      <c r="D994" s="50"/>
      <c r="E994" s="50"/>
      <c r="F994" s="50"/>
      <c r="G994" s="50"/>
      <c r="H994" s="50"/>
    </row>
    <row r="995">
      <c r="C995" s="50"/>
      <c r="D995" s="50"/>
      <c r="E995" s="50"/>
      <c r="F995" s="50"/>
      <c r="G995" s="50"/>
      <c r="H995" s="50"/>
    </row>
    <row r="996">
      <c r="C996" s="50"/>
      <c r="D996" s="50"/>
      <c r="E996" s="50"/>
      <c r="F996" s="50"/>
      <c r="G996" s="50"/>
      <c r="H996" s="50"/>
    </row>
    <row r="997">
      <c r="C997" s="50"/>
      <c r="D997" s="50"/>
      <c r="E997" s="50"/>
      <c r="F997" s="50"/>
      <c r="G997" s="50"/>
      <c r="H997" s="50"/>
    </row>
    <row r="998">
      <c r="C998" s="50"/>
      <c r="D998" s="50"/>
      <c r="E998" s="50"/>
      <c r="F998" s="50"/>
      <c r="G998" s="50"/>
      <c r="H998" s="50"/>
    </row>
    <row r="999">
      <c r="C999" s="50"/>
      <c r="D999" s="50"/>
      <c r="E999" s="50"/>
      <c r="F999" s="50"/>
      <c r="G999" s="50"/>
      <c r="H999" s="50"/>
    </row>
    <row r="1000">
      <c r="C1000" s="50"/>
      <c r="D1000" s="50"/>
      <c r="E1000" s="50"/>
      <c r="F1000" s="50"/>
      <c r="G1000" s="50"/>
      <c r="H1000" s="50"/>
    </row>
  </sheetData>
  <hyperlinks>
    <hyperlink r:id="rId2" location="gid=1640921359" ref="A1"/>
  </hyperlin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38.88"/>
    <col customWidth="1" min="2" max="2" width="18.38"/>
    <col customWidth="1" min="3" max="3" width="34.5"/>
    <col customWidth="1" min="4" max="4" width="33.25"/>
    <col customWidth="1" min="5" max="5" width="8.38"/>
    <col customWidth="1" min="6" max="7" width="9.25"/>
    <col customWidth="1" min="8" max="8" width="10.5"/>
    <col customWidth="1" min="9" max="9" width="16.88"/>
    <col customWidth="1" min="10" max="10" width="12.13"/>
    <col customWidth="1" min="11" max="11" width="17.75"/>
    <col customWidth="1" min="12" max="12" width="11.63"/>
    <col customWidth="1" min="13" max="13" width="15.88"/>
    <col customWidth="1" min="14" max="14" width="12.88"/>
    <col customWidth="1" min="15" max="36" width="8.5"/>
  </cols>
  <sheetData>
    <row r="1">
      <c r="A1" s="52" t="s">
        <v>208</v>
      </c>
      <c r="B1" s="52" t="s">
        <v>205</v>
      </c>
      <c r="C1" s="52" t="s">
        <v>1492</v>
      </c>
      <c r="D1" s="52" t="s">
        <v>1493</v>
      </c>
      <c r="E1" s="53" t="s">
        <v>1494</v>
      </c>
      <c r="F1" s="53" t="s">
        <v>1495</v>
      </c>
      <c r="G1" s="53" t="s">
        <v>1482</v>
      </c>
      <c r="H1" s="54" t="s">
        <v>1488</v>
      </c>
      <c r="I1" s="54" t="s">
        <v>1484</v>
      </c>
      <c r="J1" s="54" t="s">
        <v>1486</v>
      </c>
      <c r="K1" s="54" t="s">
        <v>1483</v>
      </c>
      <c r="L1" s="54" t="s">
        <v>1490</v>
      </c>
      <c r="M1" s="54" t="s">
        <v>1491</v>
      </c>
      <c r="N1" s="55" t="s">
        <v>1496</v>
      </c>
      <c r="O1" s="55" t="s">
        <v>1497</v>
      </c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>
      <c r="A2" s="56" t="str">
        <f>VLOOKUP(D2,'Lender Reference Sheet'!A:B,2,false)</f>
        <v>WELLS FARGO AUTO</v>
      </c>
      <c r="B2" s="56" t="str">
        <f>VLOOKUP(D2,'Lender Reference Sheet'!A:C,3,false)</f>
        <v>Non-Preffered</v>
      </c>
      <c r="C2" s="3" t="s">
        <v>23</v>
      </c>
      <c r="D2" s="40" t="s">
        <v>199</v>
      </c>
      <c r="E2" s="57">
        <v>0.0</v>
      </c>
      <c r="F2" s="57">
        <v>1.0</v>
      </c>
      <c r="G2" s="57">
        <v>1.0</v>
      </c>
      <c r="H2" s="58">
        <v>6120.83</v>
      </c>
      <c r="I2" s="58">
        <v>6120.83</v>
      </c>
      <c r="J2" s="58">
        <v>260.05</v>
      </c>
      <c r="K2" s="58">
        <v>260.05</v>
      </c>
      <c r="L2" s="58">
        <v>6380.88</v>
      </c>
      <c r="M2" s="58">
        <v>6380.88</v>
      </c>
      <c r="N2" s="59">
        <v>1.0</v>
      </c>
      <c r="O2" s="59">
        <v>1.0</v>
      </c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3">
      <c r="A3" s="56" t="str">
        <f>VLOOKUP(D3,'Lender Reference Sheet'!A:B,2,false)</f>
        <v>RED RIVER FCU</v>
      </c>
      <c r="B3" s="56" t="str">
        <f>VLOOKUP(D3,'Lender Reference Sheet'!A:C,3,false)</f>
        <v>Credit Union</v>
      </c>
      <c r="C3" s="6" t="s">
        <v>37</v>
      </c>
      <c r="D3" s="6" t="s">
        <v>1099</v>
      </c>
      <c r="E3" s="61">
        <v>0.0</v>
      </c>
      <c r="F3" s="61">
        <v>1.0</v>
      </c>
      <c r="G3" s="61">
        <v>1.0</v>
      </c>
      <c r="H3" s="8">
        <v>5773.6</v>
      </c>
      <c r="I3" s="8">
        <v>5773.6</v>
      </c>
      <c r="J3" s="8">
        <v>2123.0</v>
      </c>
      <c r="K3" s="8">
        <v>2123.0</v>
      </c>
      <c r="L3" s="8">
        <v>7896.6</v>
      </c>
      <c r="M3" s="8">
        <v>7896.6</v>
      </c>
      <c r="N3" s="62">
        <v>1.0</v>
      </c>
      <c r="O3" s="62">
        <v>1.0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0"/>
    </row>
    <row r="4">
      <c r="A4" s="56" t="str">
        <f>VLOOKUP(D4,'Lender Reference Sheet'!A:B,2,false)</f>
        <v>ARVEST BANK</v>
      </c>
      <c r="B4" s="56" t="str">
        <f>VLOOKUP(D4,'Lender Reference Sheet'!A:C,3,false)</f>
        <v>Non-Preffered</v>
      </c>
      <c r="C4" s="6" t="s">
        <v>32</v>
      </c>
      <c r="D4" s="6" t="s">
        <v>67</v>
      </c>
      <c r="E4" s="61">
        <v>1.0</v>
      </c>
      <c r="F4" s="61">
        <v>2.0</v>
      </c>
      <c r="G4" s="61">
        <v>3.0</v>
      </c>
      <c r="H4" s="8">
        <v>5468.68</v>
      </c>
      <c r="I4" s="8">
        <v>16406.04</v>
      </c>
      <c r="J4" s="8">
        <v>1603.23</v>
      </c>
      <c r="K4" s="8">
        <v>4809.69</v>
      </c>
      <c r="L4" s="8">
        <v>7071.91</v>
      </c>
      <c r="M4" s="8">
        <v>21215.73</v>
      </c>
      <c r="N4" s="62">
        <v>1.0</v>
      </c>
      <c r="O4" s="62">
        <v>1.0</v>
      </c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0"/>
    </row>
    <row r="5">
      <c r="A5" s="56" t="str">
        <f>VLOOKUP(D5,'Lender Reference Sheet'!A:B,2,false)</f>
        <v>PNC BANK</v>
      </c>
      <c r="B5" s="56" t="str">
        <f>VLOOKUP(D5,'Lender Reference Sheet'!A:C,3,false)</f>
        <v>Preferred Lenders</v>
      </c>
      <c r="C5" s="6" t="s">
        <v>37</v>
      </c>
      <c r="D5" s="6" t="s">
        <v>1038</v>
      </c>
      <c r="E5" s="61">
        <v>0.0</v>
      </c>
      <c r="F5" s="61">
        <v>2.0</v>
      </c>
      <c r="G5" s="61">
        <v>2.0</v>
      </c>
      <c r="H5" s="8">
        <v>4917.73</v>
      </c>
      <c r="I5" s="8">
        <v>9835.46</v>
      </c>
      <c r="J5" s="8">
        <v>-575.06</v>
      </c>
      <c r="K5" s="8">
        <v>-1150.12</v>
      </c>
      <c r="L5" s="8">
        <v>4342.67</v>
      </c>
      <c r="M5" s="8">
        <v>8685.34</v>
      </c>
      <c r="N5" s="62">
        <v>1.0</v>
      </c>
      <c r="O5" s="62">
        <v>0.5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0"/>
    </row>
    <row r="6">
      <c r="A6" s="56" t="str">
        <f>VLOOKUP(D6,'Lender Reference Sheet'!A:B,2,false)</f>
        <v>FIRST HELP FINANCIAL</v>
      </c>
      <c r="B6" s="56" t="str">
        <f>VLOOKUP(D6,'Lender Reference Sheet'!A:C,3,false)</f>
        <v>Cash</v>
      </c>
      <c r="C6" s="6" t="s">
        <v>18</v>
      </c>
      <c r="D6" s="6" t="s">
        <v>654</v>
      </c>
      <c r="E6" s="61">
        <v>0.0</v>
      </c>
      <c r="F6" s="61">
        <v>1.0</v>
      </c>
      <c r="G6" s="61">
        <v>1.0</v>
      </c>
      <c r="H6" s="8">
        <v>4785.0</v>
      </c>
      <c r="I6" s="8">
        <v>4785.0</v>
      </c>
      <c r="J6" s="8">
        <v>5150.71</v>
      </c>
      <c r="K6" s="8">
        <v>5150.71</v>
      </c>
      <c r="L6" s="8">
        <v>9935.71</v>
      </c>
      <c r="M6" s="8">
        <v>9935.71</v>
      </c>
      <c r="N6" s="62">
        <v>1.0</v>
      </c>
      <c r="O6" s="62">
        <v>1.0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0"/>
    </row>
    <row r="7">
      <c r="A7" s="56" t="str">
        <f>VLOOKUP(D7,'Lender Reference Sheet'!A:B,2,false)</f>
        <v>JP MORGAN CHASE BANK</v>
      </c>
      <c r="B7" s="56" t="str">
        <f>VLOOKUP(D7,'Lender Reference Sheet'!A:C,3,false)</f>
        <v>Non-Preffered</v>
      </c>
      <c r="C7" s="6" t="s">
        <v>46</v>
      </c>
      <c r="D7" s="6" t="s">
        <v>823</v>
      </c>
      <c r="E7" s="61">
        <v>1.0</v>
      </c>
      <c r="F7" s="61">
        <v>1.0</v>
      </c>
      <c r="G7" s="61">
        <v>2.0</v>
      </c>
      <c r="H7" s="8">
        <v>4766.32</v>
      </c>
      <c r="I7" s="8">
        <v>9532.63</v>
      </c>
      <c r="J7" s="8">
        <v>950.7</v>
      </c>
      <c r="K7" s="8">
        <v>1901.4</v>
      </c>
      <c r="L7" s="8">
        <v>5717.02</v>
      </c>
      <c r="M7" s="8">
        <v>11434.03</v>
      </c>
      <c r="N7" s="62">
        <v>1.0</v>
      </c>
      <c r="O7" s="62">
        <v>1.0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0"/>
    </row>
    <row r="8">
      <c r="A8" s="56" t="str">
        <f>VLOOKUP(D8,'Lender Reference Sheet'!A:B,2,false)</f>
        <v>CAPITAL ONE</v>
      </c>
      <c r="B8" s="56" t="str">
        <f>VLOOKUP(D8,'Lender Reference Sheet'!A:C,3,false)</f>
        <v>Non-Preffered</v>
      </c>
      <c r="C8" s="6" t="s">
        <v>60</v>
      </c>
      <c r="D8" s="6" t="s">
        <v>79</v>
      </c>
      <c r="E8" s="61">
        <v>0.0</v>
      </c>
      <c r="F8" s="61">
        <v>2.0</v>
      </c>
      <c r="G8" s="61">
        <v>2.0</v>
      </c>
      <c r="H8" s="8">
        <v>4622.45</v>
      </c>
      <c r="I8" s="8">
        <v>9244.89</v>
      </c>
      <c r="J8" s="8">
        <v>3972.11</v>
      </c>
      <c r="K8" s="8">
        <v>7944.21</v>
      </c>
      <c r="L8" s="8">
        <v>8594.55</v>
      </c>
      <c r="M8" s="8">
        <v>17189.1</v>
      </c>
      <c r="N8" s="62">
        <v>1.0</v>
      </c>
      <c r="O8" s="62">
        <v>1.0</v>
      </c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0"/>
    </row>
    <row r="9">
      <c r="A9" s="56" t="str">
        <f>VLOOKUP(D9,'Lender Reference Sheet'!A:B,2,false)</f>
        <v>FOURSIGHT CAPITAL </v>
      </c>
      <c r="B9" s="56" t="str">
        <f>VLOOKUP(D9,'Lender Reference Sheet'!A:C,3,false)</f>
        <v>Non-Preffered</v>
      </c>
      <c r="C9" s="6" t="s">
        <v>18</v>
      </c>
      <c r="D9" s="6" t="s">
        <v>118</v>
      </c>
      <c r="E9" s="61">
        <v>0.0</v>
      </c>
      <c r="F9" s="61">
        <v>3.0</v>
      </c>
      <c r="G9" s="61">
        <v>3.0</v>
      </c>
      <c r="H9" s="8">
        <v>4584.57</v>
      </c>
      <c r="I9" s="8">
        <v>13753.72</v>
      </c>
      <c r="J9" s="8">
        <v>2511.74</v>
      </c>
      <c r="K9" s="8">
        <v>7535.22</v>
      </c>
      <c r="L9" s="8">
        <v>7096.31</v>
      </c>
      <c r="M9" s="8">
        <v>21288.94</v>
      </c>
      <c r="N9" s="62">
        <v>1.0</v>
      </c>
      <c r="O9" s="62">
        <v>1.0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0"/>
    </row>
    <row r="10">
      <c r="A10" s="56" t="str">
        <f>VLOOKUP(D10,'Lender Reference Sheet'!A:B,2,false)</f>
        <v>COMMERCE BANK</v>
      </c>
      <c r="B10" s="56" t="str">
        <f>VLOOKUP(D10,'Lender Reference Sheet'!A:C,3,false)</f>
        <v>Non-Preffered</v>
      </c>
      <c r="C10" s="6" t="s">
        <v>32</v>
      </c>
      <c r="D10" s="6" t="s">
        <v>82</v>
      </c>
      <c r="E10" s="61">
        <v>1.0</v>
      </c>
      <c r="F10" s="61">
        <v>1.0</v>
      </c>
      <c r="G10" s="61">
        <v>2.0</v>
      </c>
      <c r="H10" s="8">
        <v>4560.19</v>
      </c>
      <c r="I10" s="8">
        <v>9120.38</v>
      </c>
      <c r="J10" s="8">
        <v>296.31</v>
      </c>
      <c r="K10" s="8">
        <v>592.62</v>
      </c>
      <c r="L10" s="8">
        <v>4856.5</v>
      </c>
      <c r="M10" s="8">
        <v>9713.0</v>
      </c>
      <c r="N10" s="62">
        <v>1.0</v>
      </c>
      <c r="O10" s="62">
        <v>1.0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0"/>
    </row>
    <row r="11">
      <c r="A11" s="56" t="str">
        <f>VLOOKUP(D11,'Lender Reference Sheet'!A:B,2,false)</f>
        <v>SKYWARD CU</v>
      </c>
      <c r="B11" s="56" t="str">
        <f>VLOOKUP(D11,'Lender Reference Sheet'!A:C,3,false)</f>
        <v>Credit Union</v>
      </c>
      <c r="C11" s="6" t="s">
        <v>53</v>
      </c>
      <c r="D11" s="6" t="s">
        <v>168</v>
      </c>
      <c r="E11" s="61">
        <v>1.0</v>
      </c>
      <c r="F11" s="61">
        <v>0.0</v>
      </c>
      <c r="G11" s="61">
        <v>1.0</v>
      </c>
      <c r="H11" s="8">
        <v>4460.56</v>
      </c>
      <c r="I11" s="8">
        <v>4460.56</v>
      </c>
      <c r="J11" s="8">
        <v>294.25</v>
      </c>
      <c r="K11" s="8">
        <v>294.25</v>
      </c>
      <c r="L11" s="8">
        <v>4754.81</v>
      </c>
      <c r="M11" s="8">
        <v>4754.81</v>
      </c>
      <c r="N11" s="62">
        <v>1.0</v>
      </c>
      <c r="O11" s="62">
        <v>1.0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0"/>
    </row>
    <row r="12">
      <c r="A12" s="56" t="str">
        <f>VLOOKUP(D12,'Lender Reference Sheet'!A:B,2,false)</f>
        <v>BANK OF AMERICA</v>
      </c>
      <c r="B12" s="56" t="str">
        <f>VLOOKUP(D12,'Lender Reference Sheet'!A:C,3,false)</f>
        <v>Non-Preffered</v>
      </c>
      <c r="C12" s="6" t="s">
        <v>55</v>
      </c>
      <c r="D12" s="6" t="s">
        <v>71</v>
      </c>
      <c r="E12" s="61">
        <v>1.0</v>
      </c>
      <c r="F12" s="61">
        <v>0.0</v>
      </c>
      <c r="G12" s="61">
        <v>1.0</v>
      </c>
      <c r="H12" s="8">
        <v>4355.85</v>
      </c>
      <c r="I12" s="8">
        <v>4355.85</v>
      </c>
      <c r="J12" s="8">
        <v>1484.05</v>
      </c>
      <c r="K12" s="8">
        <v>1484.05</v>
      </c>
      <c r="L12" s="8">
        <v>5839.9</v>
      </c>
      <c r="M12" s="8">
        <v>5839.9</v>
      </c>
      <c r="N12" s="62">
        <v>1.0</v>
      </c>
      <c r="O12" s="62">
        <v>1.0</v>
      </c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0"/>
    </row>
    <row r="13">
      <c r="A13" s="56" t="str">
        <f>VLOOKUP(D13,'Lender Reference Sheet'!A:B,2,false)</f>
        <v>UNION SQUARE CU</v>
      </c>
      <c r="B13" s="56" t="str">
        <f>VLOOKUP(D13,'Lender Reference Sheet'!A:C,3,false)</f>
        <v>Credit Union</v>
      </c>
      <c r="C13" s="6" t="s">
        <v>54</v>
      </c>
      <c r="D13" s="6" t="s">
        <v>190</v>
      </c>
      <c r="E13" s="61">
        <v>0.0</v>
      </c>
      <c r="F13" s="61">
        <v>2.0</v>
      </c>
      <c r="G13" s="61">
        <v>2.0</v>
      </c>
      <c r="H13" s="8">
        <v>4318.98</v>
      </c>
      <c r="I13" s="8">
        <v>8637.96</v>
      </c>
      <c r="J13" s="8">
        <v>2921.19</v>
      </c>
      <c r="K13" s="8">
        <v>5842.38</v>
      </c>
      <c r="L13" s="8">
        <v>7240.17</v>
      </c>
      <c r="M13" s="8">
        <v>14480.34</v>
      </c>
      <c r="N13" s="62">
        <v>1.0</v>
      </c>
      <c r="O13" s="62">
        <v>1.0</v>
      </c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0"/>
    </row>
    <row r="14">
      <c r="A14" s="56" t="str">
        <f>VLOOKUP(D14,'Lender Reference Sheet'!A:B,2,false)</f>
        <v>TRUIST BANK</v>
      </c>
      <c r="B14" s="56" t="str">
        <f>VLOOKUP(D14,'Lender Reference Sheet'!A:C,3,false)</f>
        <v>Non-Preffered</v>
      </c>
      <c r="C14" s="6" t="s">
        <v>41</v>
      </c>
      <c r="D14" s="6" t="s">
        <v>1336</v>
      </c>
      <c r="E14" s="61">
        <v>11.0</v>
      </c>
      <c r="F14" s="61">
        <v>8.0</v>
      </c>
      <c r="G14" s="61">
        <v>19.0</v>
      </c>
      <c r="H14" s="8">
        <v>4315.01</v>
      </c>
      <c r="I14" s="8">
        <v>81985.17</v>
      </c>
      <c r="J14" s="8">
        <v>3190.4</v>
      </c>
      <c r="K14" s="8">
        <v>60617.51</v>
      </c>
      <c r="L14" s="8">
        <v>7505.4</v>
      </c>
      <c r="M14" s="8">
        <v>142602.68</v>
      </c>
      <c r="N14" s="62">
        <v>1.0</v>
      </c>
      <c r="O14" s="62">
        <v>0.84</v>
      </c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0"/>
    </row>
    <row r="15">
      <c r="A15" s="56" t="str">
        <f>VLOOKUP(D15,'Lender Reference Sheet'!A:B,2,false)</f>
        <v>ALLY FINANCIAL</v>
      </c>
      <c r="B15" s="56" t="str">
        <f>VLOOKUP(D15,'Lender Reference Sheet'!A:C,3,false)</f>
        <v>Preferred Lenders</v>
      </c>
      <c r="C15" s="6" t="s">
        <v>47</v>
      </c>
      <c r="D15" s="6" t="s">
        <v>246</v>
      </c>
      <c r="E15" s="61">
        <v>1.0</v>
      </c>
      <c r="F15" s="61">
        <v>1.0</v>
      </c>
      <c r="G15" s="61">
        <v>2.0</v>
      </c>
      <c r="H15" s="8">
        <v>4191.85</v>
      </c>
      <c r="I15" s="8">
        <v>8383.69</v>
      </c>
      <c r="J15" s="8">
        <v>-452.08</v>
      </c>
      <c r="K15" s="8">
        <v>-904.15</v>
      </c>
      <c r="L15" s="8">
        <v>3739.77</v>
      </c>
      <c r="M15" s="8">
        <v>7479.54</v>
      </c>
      <c r="N15" s="62">
        <v>1.0</v>
      </c>
      <c r="O15" s="62">
        <v>0.5</v>
      </c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0"/>
    </row>
    <row r="16">
      <c r="A16" s="56" t="str">
        <f>VLOOKUP(D16,'Lender Reference Sheet'!A:B,2,false)</f>
        <v>FIFTH THIRD BANK</v>
      </c>
      <c r="B16" s="56" t="str">
        <f>VLOOKUP(D16,'Lender Reference Sheet'!A:C,3,false)</f>
        <v>Non-Preffered</v>
      </c>
      <c r="C16" s="6" t="s">
        <v>21</v>
      </c>
      <c r="D16" s="6" t="s">
        <v>633</v>
      </c>
      <c r="E16" s="61">
        <v>2.0</v>
      </c>
      <c r="F16" s="61">
        <v>1.0</v>
      </c>
      <c r="G16" s="61">
        <v>3.0</v>
      </c>
      <c r="H16" s="8">
        <v>4184.03</v>
      </c>
      <c r="I16" s="8">
        <v>12552.1</v>
      </c>
      <c r="J16" s="8">
        <v>2725.25</v>
      </c>
      <c r="K16" s="8">
        <v>8175.76</v>
      </c>
      <c r="L16" s="8">
        <v>6909.29</v>
      </c>
      <c r="M16" s="8">
        <v>20727.86</v>
      </c>
      <c r="N16" s="62">
        <v>1.0</v>
      </c>
      <c r="O16" s="62">
        <v>0.67</v>
      </c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0"/>
    </row>
    <row r="17">
      <c r="A17" s="56" t="str">
        <f>VLOOKUP(D17,'Lender Reference Sheet'!A:B,2,false)</f>
        <v>US BANK</v>
      </c>
      <c r="B17" s="56" t="str">
        <f>VLOOKUP(D17,'Lender Reference Sheet'!A:C,3,false)</f>
        <v>Preferred Lenders</v>
      </c>
      <c r="C17" s="6" t="s">
        <v>34</v>
      </c>
      <c r="D17" s="6" t="s">
        <v>193</v>
      </c>
      <c r="E17" s="61">
        <v>0.0</v>
      </c>
      <c r="F17" s="61">
        <v>1.0</v>
      </c>
      <c r="G17" s="61">
        <v>1.0</v>
      </c>
      <c r="H17" s="8">
        <v>4076.6</v>
      </c>
      <c r="I17" s="8">
        <v>4076.6</v>
      </c>
      <c r="J17" s="8">
        <v>-500.0</v>
      </c>
      <c r="K17" s="8">
        <v>-500.0</v>
      </c>
      <c r="L17" s="8">
        <v>3576.6</v>
      </c>
      <c r="M17" s="8">
        <v>3576.6</v>
      </c>
      <c r="N17" s="62">
        <v>1.0</v>
      </c>
      <c r="O17" s="62">
        <v>1.0</v>
      </c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0"/>
    </row>
    <row r="18">
      <c r="A18" s="56" t="str">
        <f>VLOOKUP(D18,'Lender Reference Sheet'!A:B,2,false)</f>
        <v>COMMERCE BANK</v>
      </c>
      <c r="B18" s="56" t="str">
        <f>VLOOKUP(D18,'Lender Reference Sheet'!A:C,3,false)</f>
        <v>Non-Preffered</v>
      </c>
      <c r="C18" s="6" t="s">
        <v>41</v>
      </c>
      <c r="D18" s="6" t="s">
        <v>82</v>
      </c>
      <c r="E18" s="61">
        <v>0.0</v>
      </c>
      <c r="F18" s="61">
        <v>4.0</v>
      </c>
      <c r="G18" s="61">
        <v>4.0</v>
      </c>
      <c r="H18" s="8">
        <v>3982.39</v>
      </c>
      <c r="I18" s="8">
        <v>15929.55</v>
      </c>
      <c r="J18" s="8">
        <v>2459.75</v>
      </c>
      <c r="K18" s="8">
        <v>9838.99</v>
      </c>
      <c r="L18" s="8">
        <v>6442.14</v>
      </c>
      <c r="M18" s="8">
        <v>25768.54</v>
      </c>
      <c r="N18" s="62">
        <v>1.0</v>
      </c>
      <c r="O18" s="62">
        <v>1.0</v>
      </c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0"/>
    </row>
    <row r="19">
      <c r="A19" s="56" t="str">
        <f>VLOOKUP(D19,'Lender Reference Sheet'!A:B,2,false)</f>
        <v>DATCU</v>
      </c>
      <c r="B19" s="56" t="str">
        <f>VLOOKUP(D19,'Lender Reference Sheet'!A:C,3,false)</f>
        <v>Credit Union</v>
      </c>
      <c r="C19" s="6" t="s">
        <v>54</v>
      </c>
      <c r="D19" s="6" t="s">
        <v>94</v>
      </c>
      <c r="E19" s="61">
        <v>0.0</v>
      </c>
      <c r="F19" s="61">
        <v>2.0</v>
      </c>
      <c r="G19" s="61">
        <v>2.0</v>
      </c>
      <c r="H19" s="8">
        <v>3954.33</v>
      </c>
      <c r="I19" s="8">
        <v>7908.65</v>
      </c>
      <c r="J19" s="8">
        <v>4948.14</v>
      </c>
      <c r="K19" s="8">
        <v>9896.27</v>
      </c>
      <c r="L19" s="8">
        <v>8902.46</v>
      </c>
      <c r="M19" s="8">
        <v>17804.92</v>
      </c>
      <c r="N19" s="62">
        <v>1.0</v>
      </c>
      <c r="O19" s="62">
        <v>1.0</v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0"/>
    </row>
    <row r="20">
      <c r="A20" s="56" t="str">
        <f>VLOOKUP(D20,'Lender Reference Sheet'!A:B,2,false)</f>
        <v>ALLY FINANCIAL</v>
      </c>
      <c r="B20" s="56" t="str">
        <f>VLOOKUP(D20,'Lender Reference Sheet'!A:C,3,false)</f>
        <v>Preferred Lenders</v>
      </c>
      <c r="C20" s="6" t="s">
        <v>40</v>
      </c>
      <c r="D20" s="6" t="s">
        <v>30</v>
      </c>
      <c r="E20" s="61">
        <v>2.0</v>
      </c>
      <c r="F20" s="61">
        <v>0.0</v>
      </c>
      <c r="G20" s="61">
        <v>2.0</v>
      </c>
      <c r="H20" s="8">
        <v>3838.54</v>
      </c>
      <c r="I20" s="8">
        <v>7677.08</v>
      </c>
      <c r="J20" s="8">
        <v>-3901.86</v>
      </c>
      <c r="K20" s="8">
        <v>-7803.71</v>
      </c>
      <c r="L20" s="8">
        <v>-63.32</v>
      </c>
      <c r="M20" s="8">
        <v>-126.63</v>
      </c>
      <c r="N20" s="62">
        <v>1.0</v>
      </c>
      <c r="O20" s="62">
        <v>1.0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0"/>
    </row>
    <row r="21">
      <c r="A21" s="56" t="str">
        <f>VLOOKUP(D21,'Lender Reference Sheet'!A:B,2,false)</f>
        <v>TD AUTO FINANCE</v>
      </c>
      <c r="B21" s="56" t="str">
        <f>VLOOKUP(D21,'Lender Reference Sheet'!A:C,3,false)</f>
        <v>Non-Preffered</v>
      </c>
      <c r="C21" s="6" t="s">
        <v>45</v>
      </c>
      <c r="D21" s="6" t="s">
        <v>1237</v>
      </c>
      <c r="E21" s="61">
        <v>1.0</v>
      </c>
      <c r="F21" s="61">
        <v>0.0</v>
      </c>
      <c r="G21" s="61">
        <v>1.0</v>
      </c>
      <c r="H21" s="8">
        <v>3803.45</v>
      </c>
      <c r="I21" s="8">
        <v>3803.45</v>
      </c>
      <c r="J21" s="8">
        <v>2920.5</v>
      </c>
      <c r="K21" s="8">
        <v>2920.5</v>
      </c>
      <c r="L21" s="8">
        <v>6723.95</v>
      </c>
      <c r="M21" s="8">
        <v>6723.95</v>
      </c>
      <c r="N21" s="62">
        <v>1.0</v>
      </c>
      <c r="O21" s="62">
        <v>1.0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0"/>
    </row>
    <row r="22">
      <c r="A22" s="56" t="str">
        <f>VLOOKUP(D22,'Lender Reference Sheet'!A:B,2,false)</f>
        <v>#N/A</v>
      </c>
      <c r="B22" s="56" t="str">
        <f>VLOOKUP(D22,'Lender Reference Sheet'!A:C,3,false)</f>
        <v>#N/A</v>
      </c>
      <c r="C22" s="6" t="s">
        <v>1498</v>
      </c>
      <c r="D22" s="6" t="s">
        <v>1499</v>
      </c>
      <c r="E22" s="61">
        <v>0.0</v>
      </c>
      <c r="F22" s="61">
        <v>1.0</v>
      </c>
      <c r="G22" s="61">
        <v>1.0</v>
      </c>
      <c r="H22" s="8">
        <v>3758.06</v>
      </c>
      <c r="I22" s="8">
        <v>3758.06</v>
      </c>
      <c r="J22" s="8">
        <v>1518.22</v>
      </c>
      <c r="K22" s="8">
        <v>1518.22</v>
      </c>
      <c r="L22" s="8">
        <v>5276.28</v>
      </c>
      <c r="M22" s="8">
        <v>5276.28</v>
      </c>
      <c r="N22" s="62">
        <v>1.0</v>
      </c>
      <c r="O22" s="62">
        <v>1.0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0"/>
    </row>
    <row r="23">
      <c r="A23" s="56" t="str">
        <f>VLOOKUP(D23,'Lender Reference Sheet'!A:B,2,false)</f>
        <v>FLAGSHIP CREDIT ACCEPTANCE</v>
      </c>
      <c r="B23" s="56" t="str">
        <f>VLOOKUP(D23,'Lender Reference Sheet'!A:C,3,false)</f>
        <v>Preferred Lenders</v>
      </c>
      <c r="C23" s="6" t="s">
        <v>1500</v>
      </c>
      <c r="D23" s="6" t="s">
        <v>708</v>
      </c>
      <c r="E23" s="61">
        <v>0.0</v>
      </c>
      <c r="F23" s="61">
        <v>1.0</v>
      </c>
      <c r="G23" s="61">
        <v>1.0</v>
      </c>
      <c r="H23" s="8">
        <v>3743.98</v>
      </c>
      <c r="I23" s="8">
        <v>3743.98</v>
      </c>
      <c r="J23" s="8">
        <v>1496.36</v>
      </c>
      <c r="K23" s="8">
        <v>1496.36</v>
      </c>
      <c r="L23" s="8">
        <v>5240.34</v>
      </c>
      <c r="M23" s="8">
        <v>5240.34</v>
      </c>
      <c r="N23" s="62">
        <v>1.0</v>
      </c>
      <c r="O23" s="62">
        <v>1.0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0"/>
    </row>
    <row r="24">
      <c r="A24" s="56" t="str">
        <f>VLOOKUP(D24,'Lender Reference Sheet'!A:B,2,false)</f>
        <v>CHRYSLER CAPITAL</v>
      </c>
      <c r="B24" s="56" t="str">
        <f>VLOOKUP(D24,'Lender Reference Sheet'!A:C,3,false)</f>
        <v>Captive</v>
      </c>
      <c r="C24" s="6" t="s">
        <v>21</v>
      </c>
      <c r="D24" s="6" t="s">
        <v>81</v>
      </c>
      <c r="E24" s="61">
        <v>0.0</v>
      </c>
      <c r="F24" s="61">
        <v>3.0</v>
      </c>
      <c r="G24" s="61">
        <v>3.0</v>
      </c>
      <c r="H24" s="8">
        <v>3735.69</v>
      </c>
      <c r="I24" s="8">
        <v>11207.06</v>
      </c>
      <c r="J24" s="8">
        <v>645.03</v>
      </c>
      <c r="K24" s="8">
        <v>1935.08</v>
      </c>
      <c r="L24" s="8">
        <v>4380.71</v>
      </c>
      <c r="M24" s="8">
        <v>13142.14</v>
      </c>
      <c r="N24" s="62">
        <v>1.0</v>
      </c>
      <c r="O24" s="62">
        <v>1.0</v>
      </c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0"/>
    </row>
    <row r="25">
      <c r="A25" s="56" t="str">
        <f>VLOOKUP(D25,'Lender Reference Sheet'!A:B,2,false)</f>
        <v>CAL-COM FCU</v>
      </c>
      <c r="B25" s="56" t="str">
        <f>VLOOKUP(D25,'Lender Reference Sheet'!A:C,3,false)</f>
        <v>Credit Union</v>
      </c>
      <c r="C25" s="6" t="s">
        <v>42</v>
      </c>
      <c r="D25" s="6" t="s">
        <v>393</v>
      </c>
      <c r="E25" s="61">
        <v>2.0</v>
      </c>
      <c r="F25" s="61">
        <v>2.0</v>
      </c>
      <c r="G25" s="61">
        <v>4.0</v>
      </c>
      <c r="H25" s="8">
        <v>3683.72</v>
      </c>
      <c r="I25" s="8">
        <v>14734.87</v>
      </c>
      <c r="J25" s="8">
        <v>39.19</v>
      </c>
      <c r="K25" s="8">
        <v>156.76</v>
      </c>
      <c r="L25" s="8">
        <v>3722.91</v>
      </c>
      <c r="M25" s="8">
        <v>14891.63</v>
      </c>
      <c r="N25" s="62">
        <v>1.0</v>
      </c>
      <c r="O25" s="62">
        <v>0.75</v>
      </c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0"/>
    </row>
    <row r="26">
      <c r="A26" s="56" t="str">
        <f>VLOOKUP(D26,'Lender Reference Sheet'!A:B,2,false)</f>
        <v>TEXAS DOW EMPLOYEES CU</v>
      </c>
      <c r="B26" s="56" t="str">
        <f>VLOOKUP(D26,'Lender Reference Sheet'!A:C,3,false)</f>
        <v>Credit Union</v>
      </c>
      <c r="C26" s="6" t="s">
        <v>42</v>
      </c>
      <c r="D26" s="6" t="s">
        <v>1277</v>
      </c>
      <c r="E26" s="61">
        <v>1.0</v>
      </c>
      <c r="F26" s="61">
        <v>0.0</v>
      </c>
      <c r="G26" s="61">
        <v>1.0</v>
      </c>
      <c r="H26" s="8">
        <v>3671.53</v>
      </c>
      <c r="I26" s="8">
        <v>3671.53</v>
      </c>
      <c r="J26" s="8">
        <v>-261.55</v>
      </c>
      <c r="K26" s="8">
        <v>-261.55</v>
      </c>
      <c r="L26" s="8">
        <v>3409.98</v>
      </c>
      <c r="M26" s="8">
        <v>3409.98</v>
      </c>
      <c r="N26" s="62">
        <v>1.0</v>
      </c>
      <c r="O26" s="62">
        <v>1.0</v>
      </c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0"/>
    </row>
    <row r="27">
      <c r="A27" s="56" t="str">
        <f>VLOOKUP(D27,'Lender Reference Sheet'!A:B,2,false)</f>
        <v>MERITRUST FCU</v>
      </c>
      <c r="B27" s="56" t="str">
        <f>VLOOKUP(D27,'Lender Reference Sheet'!A:C,3,false)</f>
        <v>Credit Union</v>
      </c>
      <c r="C27" s="6" t="s">
        <v>45</v>
      </c>
      <c r="D27" s="6" t="s">
        <v>910</v>
      </c>
      <c r="E27" s="61">
        <v>0.0</v>
      </c>
      <c r="F27" s="61">
        <v>6.0</v>
      </c>
      <c r="G27" s="61">
        <v>6.0</v>
      </c>
      <c r="H27" s="8">
        <v>3649.21</v>
      </c>
      <c r="I27" s="8">
        <v>21895.26</v>
      </c>
      <c r="J27" s="8">
        <v>471.79</v>
      </c>
      <c r="K27" s="8">
        <v>2830.73</v>
      </c>
      <c r="L27" s="8">
        <v>4121.0</v>
      </c>
      <c r="M27" s="8">
        <v>24725.99</v>
      </c>
      <c r="N27" s="62">
        <v>1.0</v>
      </c>
      <c r="O27" s="62">
        <v>0.83</v>
      </c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0"/>
    </row>
    <row r="28">
      <c r="A28" s="56" t="str">
        <f>VLOOKUP(D28,'Lender Reference Sheet'!A:B,2,false)</f>
        <v>ALLY FINANCIAL</v>
      </c>
      <c r="B28" s="56" t="str">
        <f>VLOOKUP(D28,'Lender Reference Sheet'!A:C,3,false)</f>
        <v>Preferred Lenders</v>
      </c>
      <c r="C28" s="6" t="s">
        <v>45</v>
      </c>
      <c r="D28" s="6" t="s">
        <v>246</v>
      </c>
      <c r="E28" s="61">
        <v>3.0</v>
      </c>
      <c r="F28" s="61">
        <v>1.0</v>
      </c>
      <c r="G28" s="61">
        <v>4.0</v>
      </c>
      <c r="H28" s="8">
        <v>3620.78</v>
      </c>
      <c r="I28" s="8">
        <v>14483.1</v>
      </c>
      <c r="J28" s="8">
        <v>-2376.28</v>
      </c>
      <c r="K28" s="8">
        <v>-9505.11</v>
      </c>
      <c r="L28" s="8">
        <v>1244.5</v>
      </c>
      <c r="M28" s="8">
        <v>4977.99</v>
      </c>
      <c r="N28" s="62">
        <v>1.0</v>
      </c>
      <c r="O28" s="62">
        <v>0.5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0"/>
    </row>
    <row r="29">
      <c r="A29" s="56" t="str">
        <f>VLOOKUP(D29,'Lender Reference Sheet'!A:B,2,false)</f>
        <v>CAPITAL ONE</v>
      </c>
      <c r="B29" s="56" t="str">
        <f>VLOOKUP(D29,'Lender Reference Sheet'!A:C,3,false)</f>
        <v>Non-Preffered</v>
      </c>
      <c r="C29" s="6" t="s">
        <v>35</v>
      </c>
      <c r="D29" s="6" t="s">
        <v>399</v>
      </c>
      <c r="E29" s="61">
        <v>3.0</v>
      </c>
      <c r="F29" s="61">
        <v>10.0</v>
      </c>
      <c r="G29" s="61">
        <v>13.0</v>
      </c>
      <c r="H29" s="8">
        <v>3614.26</v>
      </c>
      <c r="I29" s="8">
        <v>46985.43</v>
      </c>
      <c r="J29" s="8">
        <v>-296.41</v>
      </c>
      <c r="K29" s="8">
        <v>-3853.37</v>
      </c>
      <c r="L29" s="8">
        <v>3317.85</v>
      </c>
      <c r="M29" s="8">
        <v>43132.06</v>
      </c>
      <c r="N29" s="62">
        <v>1.0</v>
      </c>
      <c r="O29" s="62">
        <v>0.77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0"/>
    </row>
    <row r="30">
      <c r="A30" s="56" t="str">
        <f>VLOOKUP(D30,'Lender Reference Sheet'!A:B,2,false)</f>
        <v>CAPITAL ONE</v>
      </c>
      <c r="B30" s="56" t="str">
        <f>VLOOKUP(D30,'Lender Reference Sheet'!A:C,3,false)</f>
        <v>Non-Preffered</v>
      </c>
      <c r="C30" s="6" t="s">
        <v>23</v>
      </c>
      <c r="D30" s="6" t="s">
        <v>79</v>
      </c>
      <c r="E30" s="61">
        <v>2.0</v>
      </c>
      <c r="F30" s="61">
        <v>2.0</v>
      </c>
      <c r="G30" s="61">
        <v>4.0</v>
      </c>
      <c r="H30" s="8">
        <v>3592.24</v>
      </c>
      <c r="I30" s="8">
        <v>14368.95</v>
      </c>
      <c r="J30" s="8">
        <v>993.17</v>
      </c>
      <c r="K30" s="8">
        <v>3972.67</v>
      </c>
      <c r="L30" s="8">
        <v>4585.41</v>
      </c>
      <c r="M30" s="8">
        <v>18341.62</v>
      </c>
      <c r="N30" s="62">
        <v>1.0</v>
      </c>
      <c r="O30" s="62">
        <v>0.25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0"/>
    </row>
    <row r="31">
      <c r="A31" s="56" t="str">
        <f>VLOOKUP(D31,'Lender Reference Sheet'!A:B,2,false)</f>
        <v>ALLY FINANCIAL</v>
      </c>
      <c r="B31" s="56" t="str">
        <f>VLOOKUP(D31,'Lender Reference Sheet'!A:C,3,false)</f>
        <v>Preferred Lenders</v>
      </c>
      <c r="C31" s="6" t="s">
        <v>1501</v>
      </c>
      <c r="D31" s="6" t="s">
        <v>30</v>
      </c>
      <c r="E31" s="61">
        <v>0.0</v>
      </c>
      <c r="F31" s="61">
        <v>1.0</v>
      </c>
      <c r="G31" s="61">
        <v>1.0</v>
      </c>
      <c r="H31" s="8">
        <v>3586.66</v>
      </c>
      <c r="I31" s="8">
        <v>3586.66</v>
      </c>
      <c r="J31" s="8">
        <v>2372.64</v>
      </c>
      <c r="K31" s="8">
        <v>2372.64</v>
      </c>
      <c r="L31" s="8">
        <v>5959.3</v>
      </c>
      <c r="M31" s="8">
        <v>5959.3</v>
      </c>
      <c r="N31" s="62">
        <v>1.0</v>
      </c>
      <c r="O31" s="62">
        <v>0.0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0"/>
    </row>
    <row r="32">
      <c r="A32" s="56" t="str">
        <f>VLOOKUP(D32,'Lender Reference Sheet'!A:B,2,false)</f>
        <v>CINCH AUTO FINANCE</v>
      </c>
      <c r="B32" s="56" t="str">
        <f>VLOOKUP(D32,'Lender Reference Sheet'!A:C,3,false)</f>
        <v>Credit Union</v>
      </c>
      <c r="C32" s="6" t="s">
        <v>28</v>
      </c>
      <c r="D32" s="6" t="s">
        <v>444</v>
      </c>
      <c r="E32" s="61">
        <v>2.0</v>
      </c>
      <c r="F32" s="61">
        <v>0.0</v>
      </c>
      <c r="G32" s="61">
        <v>2.0</v>
      </c>
      <c r="H32" s="8">
        <v>3585.97</v>
      </c>
      <c r="I32" s="8">
        <v>7171.94</v>
      </c>
      <c r="J32" s="8">
        <v>76.68</v>
      </c>
      <c r="K32" s="8">
        <v>153.36</v>
      </c>
      <c r="L32" s="8">
        <v>3662.65</v>
      </c>
      <c r="M32" s="8">
        <v>7325.3</v>
      </c>
      <c r="N32" s="62">
        <v>1.0</v>
      </c>
      <c r="O32" s="62">
        <v>1.0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0"/>
    </row>
    <row r="33">
      <c r="A33" s="56" t="str">
        <f>VLOOKUP(D33,'Lender Reference Sheet'!A:B,2,false)</f>
        <v>VW CREDIT</v>
      </c>
      <c r="B33" s="56" t="str">
        <f>VLOOKUP(D33,'Lender Reference Sheet'!A:C,3,false)</f>
        <v>Captive</v>
      </c>
      <c r="C33" s="6" t="s">
        <v>50</v>
      </c>
      <c r="D33" s="6" t="s">
        <v>198</v>
      </c>
      <c r="E33" s="61">
        <v>4.0</v>
      </c>
      <c r="F33" s="61">
        <v>0.0</v>
      </c>
      <c r="G33" s="61">
        <v>4.0</v>
      </c>
      <c r="H33" s="8">
        <v>3457.26</v>
      </c>
      <c r="I33" s="8">
        <v>13829.05</v>
      </c>
      <c r="J33" s="8">
        <v>2847.23</v>
      </c>
      <c r="K33" s="8">
        <v>11388.93</v>
      </c>
      <c r="L33" s="8">
        <v>6304.5</v>
      </c>
      <c r="M33" s="8">
        <v>25217.98</v>
      </c>
      <c r="N33" s="62">
        <v>1.0</v>
      </c>
      <c r="O33" s="62">
        <v>0.75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0"/>
    </row>
    <row r="34">
      <c r="A34" s="56" t="str">
        <f>VLOOKUP(D34,'Lender Reference Sheet'!A:B,2,false)</f>
        <v>PNC BANK</v>
      </c>
      <c r="B34" s="56" t="str">
        <f>VLOOKUP(D34,'Lender Reference Sheet'!A:C,3,false)</f>
        <v>Preferred Lenders</v>
      </c>
      <c r="C34" s="6" t="s">
        <v>41</v>
      </c>
      <c r="D34" s="6" t="s">
        <v>1038</v>
      </c>
      <c r="E34" s="61">
        <v>2.0</v>
      </c>
      <c r="F34" s="61">
        <v>7.0</v>
      </c>
      <c r="G34" s="61">
        <v>9.0</v>
      </c>
      <c r="H34" s="8">
        <v>3378.39</v>
      </c>
      <c r="I34" s="8">
        <v>30405.52</v>
      </c>
      <c r="J34" s="8">
        <v>3954.65</v>
      </c>
      <c r="K34" s="8">
        <v>35591.88</v>
      </c>
      <c r="L34" s="8">
        <v>7333.04</v>
      </c>
      <c r="M34" s="8">
        <v>65997.4</v>
      </c>
      <c r="N34" s="62">
        <v>1.0</v>
      </c>
      <c r="O34" s="62">
        <v>0.89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0"/>
    </row>
    <row r="35">
      <c r="A35" s="56" t="str">
        <f>VLOOKUP(D35,'Lender Reference Sheet'!A:B,2,false)</f>
        <v>CUA</v>
      </c>
      <c r="B35" s="56" t="str">
        <f>VLOOKUP(D35,'Lender Reference Sheet'!A:C,3,false)</f>
        <v>Cash</v>
      </c>
      <c r="C35" s="6" t="s">
        <v>53</v>
      </c>
      <c r="D35" s="6" t="s">
        <v>93</v>
      </c>
      <c r="E35" s="61">
        <v>0.0</v>
      </c>
      <c r="F35" s="61">
        <v>3.0</v>
      </c>
      <c r="G35" s="61">
        <v>3.0</v>
      </c>
      <c r="H35" s="8">
        <v>3352.72</v>
      </c>
      <c r="I35" s="8">
        <v>10058.17</v>
      </c>
      <c r="J35" s="8">
        <v>3482.41</v>
      </c>
      <c r="K35" s="8">
        <v>10447.23</v>
      </c>
      <c r="L35" s="8">
        <v>6835.13</v>
      </c>
      <c r="M35" s="8">
        <v>20505.4</v>
      </c>
      <c r="N35" s="62">
        <v>1.0</v>
      </c>
      <c r="O35" s="62">
        <v>1.0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0"/>
    </row>
    <row r="36">
      <c r="A36" s="56" t="str">
        <f>VLOOKUP(D36,'Lender Reference Sheet'!A:B,2,false)</f>
        <v>PNC BANK</v>
      </c>
      <c r="B36" s="56" t="str">
        <f>VLOOKUP(D36,'Lender Reference Sheet'!A:C,3,false)</f>
        <v>Preferred Lenders</v>
      </c>
      <c r="C36" s="6" t="s">
        <v>23</v>
      </c>
      <c r="D36" s="6" t="s">
        <v>152</v>
      </c>
      <c r="E36" s="61">
        <v>0.0</v>
      </c>
      <c r="F36" s="61">
        <v>1.0</v>
      </c>
      <c r="G36" s="61">
        <v>1.0</v>
      </c>
      <c r="H36" s="8">
        <v>3347.28</v>
      </c>
      <c r="I36" s="8">
        <v>3347.28</v>
      </c>
      <c r="J36" s="8">
        <v>3630.11</v>
      </c>
      <c r="K36" s="8">
        <v>3630.11</v>
      </c>
      <c r="L36" s="8">
        <v>6977.39</v>
      </c>
      <c r="M36" s="8">
        <v>6977.39</v>
      </c>
      <c r="N36" s="62">
        <v>1.0</v>
      </c>
      <c r="O36" s="62">
        <v>1.0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0"/>
    </row>
    <row r="37">
      <c r="A37" s="56" t="str">
        <f>VLOOKUP(D37,'Lender Reference Sheet'!A:B,2,false)</f>
        <v>STELLANTIS FINANCIAL SERV</v>
      </c>
      <c r="B37" s="56" t="str">
        <f>VLOOKUP(D37,'Lender Reference Sheet'!A:C,3,false)</f>
        <v>Captive</v>
      </c>
      <c r="C37" s="6" t="s">
        <v>32</v>
      </c>
      <c r="D37" s="6" t="s">
        <v>1225</v>
      </c>
      <c r="E37" s="61">
        <v>3.0</v>
      </c>
      <c r="F37" s="61">
        <v>0.0</v>
      </c>
      <c r="G37" s="61">
        <v>3.0</v>
      </c>
      <c r="H37" s="8">
        <v>3337.03</v>
      </c>
      <c r="I37" s="8">
        <v>10011.09</v>
      </c>
      <c r="J37" s="8">
        <v>81.03</v>
      </c>
      <c r="K37" s="8">
        <v>243.1</v>
      </c>
      <c r="L37" s="8">
        <v>3418.06</v>
      </c>
      <c r="M37" s="8">
        <v>10254.19</v>
      </c>
      <c r="N37" s="62">
        <v>1.0</v>
      </c>
      <c r="O37" s="62">
        <v>1.0</v>
      </c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0"/>
    </row>
    <row r="38">
      <c r="A38" s="56" t="str">
        <f>VLOOKUP(D38,'Lender Reference Sheet'!A:B,2,false)</f>
        <v>VW CREDIT</v>
      </c>
      <c r="B38" s="56" t="str">
        <f>VLOOKUP(D38,'Lender Reference Sheet'!A:C,3,false)</f>
        <v>Captive</v>
      </c>
      <c r="C38" s="6" t="s">
        <v>50</v>
      </c>
      <c r="D38" s="6" t="s">
        <v>198</v>
      </c>
      <c r="E38" s="61">
        <v>5.0</v>
      </c>
      <c r="F38" s="61">
        <v>0.0</v>
      </c>
      <c r="G38" s="61">
        <v>5.0</v>
      </c>
      <c r="H38" s="8">
        <v>3336.28</v>
      </c>
      <c r="I38" s="8">
        <v>16681.38</v>
      </c>
      <c r="J38" s="8">
        <v>2700.25</v>
      </c>
      <c r="K38" s="8">
        <v>13501.23</v>
      </c>
      <c r="L38" s="8">
        <v>6036.52</v>
      </c>
      <c r="M38" s="8">
        <v>30182.61</v>
      </c>
      <c r="N38" s="62">
        <v>1.0</v>
      </c>
      <c r="O38" s="62">
        <v>0.8</v>
      </c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0"/>
    </row>
    <row r="39">
      <c r="A39" s="56" t="str">
        <f>VLOOKUP(D39,'Lender Reference Sheet'!A:B,2,false)</f>
        <v>GLOBAL LENDING SERVICES </v>
      </c>
      <c r="B39" s="56" t="str">
        <f>VLOOKUP(D39,'Lender Reference Sheet'!A:C,3,false)</f>
        <v>Clear Lane Pass</v>
      </c>
      <c r="C39" s="6" t="s">
        <v>32</v>
      </c>
      <c r="D39" s="6" t="s">
        <v>738</v>
      </c>
      <c r="E39" s="61">
        <v>1.0</v>
      </c>
      <c r="F39" s="61">
        <v>1.0</v>
      </c>
      <c r="G39" s="61">
        <v>2.0</v>
      </c>
      <c r="H39" s="8">
        <v>3330.57</v>
      </c>
      <c r="I39" s="8">
        <v>6661.14</v>
      </c>
      <c r="J39" s="8">
        <v>-1718.81</v>
      </c>
      <c r="K39" s="8">
        <v>-3437.62</v>
      </c>
      <c r="L39" s="8">
        <v>1611.76</v>
      </c>
      <c r="M39" s="8">
        <v>3223.52</v>
      </c>
      <c r="N39" s="62">
        <v>1.0</v>
      </c>
      <c r="O39" s="62">
        <v>1.0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0"/>
    </row>
    <row r="40">
      <c r="A40" s="56" t="str">
        <f>VLOOKUP(D40,'Lender Reference Sheet'!A:B,2,false)</f>
        <v>WELLS FARGO AUTO</v>
      </c>
      <c r="B40" s="56" t="str">
        <f>VLOOKUP(D40,'Lender Reference Sheet'!A:C,3,false)</f>
        <v>Non-Preffered</v>
      </c>
      <c r="C40" s="6" t="s">
        <v>46</v>
      </c>
      <c r="D40" s="6" t="s">
        <v>1437</v>
      </c>
      <c r="E40" s="61">
        <v>2.0</v>
      </c>
      <c r="F40" s="61">
        <v>2.0</v>
      </c>
      <c r="G40" s="61">
        <v>4.0</v>
      </c>
      <c r="H40" s="8">
        <v>3274.46</v>
      </c>
      <c r="I40" s="8">
        <v>13097.82</v>
      </c>
      <c r="J40" s="8">
        <v>1068.08</v>
      </c>
      <c r="K40" s="8">
        <v>4272.31</v>
      </c>
      <c r="L40" s="8">
        <v>4342.53</v>
      </c>
      <c r="M40" s="8">
        <v>17370.13</v>
      </c>
      <c r="N40" s="62">
        <v>1.0</v>
      </c>
      <c r="O40" s="62">
        <v>0.75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0"/>
    </row>
    <row r="41">
      <c r="A41" s="56" t="str">
        <f>VLOOKUP(D41,'Lender Reference Sheet'!A:B,2,false)</f>
        <v>RED RIVER FCU</v>
      </c>
      <c r="B41" s="56" t="str">
        <f>VLOOKUP(D41,'Lender Reference Sheet'!A:C,3,false)</f>
        <v>Credit Union</v>
      </c>
      <c r="C41" s="6" t="s">
        <v>41</v>
      </c>
      <c r="D41" s="6" t="s">
        <v>158</v>
      </c>
      <c r="E41" s="61">
        <v>3.0</v>
      </c>
      <c r="F41" s="61">
        <v>5.0</v>
      </c>
      <c r="G41" s="61">
        <v>8.0</v>
      </c>
      <c r="H41" s="8">
        <v>3240.95</v>
      </c>
      <c r="I41" s="8">
        <v>25927.6</v>
      </c>
      <c r="J41" s="8">
        <v>1154.41</v>
      </c>
      <c r="K41" s="8">
        <v>9235.3</v>
      </c>
      <c r="L41" s="8">
        <v>4395.36</v>
      </c>
      <c r="M41" s="8">
        <v>35162.9</v>
      </c>
      <c r="N41" s="62">
        <v>1.0</v>
      </c>
      <c r="O41" s="62">
        <v>0.75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0"/>
    </row>
    <row r="42">
      <c r="A42" s="56" t="str">
        <f>VLOOKUP(D42,'Lender Reference Sheet'!A:B,2,false)</f>
        <v>RED RIVER FCU</v>
      </c>
      <c r="B42" s="56" t="str">
        <f>VLOOKUP(D42,'Lender Reference Sheet'!A:C,3,false)</f>
        <v>Credit Union</v>
      </c>
      <c r="C42" s="6" t="s">
        <v>1498</v>
      </c>
      <c r="D42" s="6" t="s">
        <v>1099</v>
      </c>
      <c r="E42" s="61">
        <v>1.0</v>
      </c>
      <c r="F42" s="61">
        <v>0.0</v>
      </c>
      <c r="G42" s="61">
        <v>1.0</v>
      </c>
      <c r="H42" s="8">
        <v>3233.51</v>
      </c>
      <c r="I42" s="8">
        <v>3233.51</v>
      </c>
      <c r="J42" s="8">
        <v>140.0</v>
      </c>
      <c r="K42" s="8">
        <v>140.0</v>
      </c>
      <c r="L42" s="8">
        <v>3373.51</v>
      </c>
      <c r="M42" s="8">
        <v>3373.51</v>
      </c>
      <c r="N42" s="62">
        <v>1.0</v>
      </c>
      <c r="O42" s="62">
        <v>1.0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0"/>
    </row>
    <row r="43">
      <c r="A43" s="56" t="str">
        <f>VLOOKUP(D43,'Lender Reference Sheet'!A:B,2,false)</f>
        <v>STELLANTIS FINANCIAL SERV</v>
      </c>
      <c r="B43" s="56" t="str">
        <f>VLOOKUP(D43,'Lender Reference Sheet'!A:C,3,false)</f>
        <v>Captive</v>
      </c>
      <c r="C43" s="6" t="s">
        <v>21</v>
      </c>
      <c r="D43" s="6" t="s">
        <v>1225</v>
      </c>
      <c r="E43" s="61">
        <v>1.0</v>
      </c>
      <c r="F43" s="61">
        <v>0.0</v>
      </c>
      <c r="G43" s="61">
        <v>1.0</v>
      </c>
      <c r="H43" s="8">
        <v>3219.0</v>
      </c>
      <c r="I43" s="8">
        <v>3219.0</v>
      </c>
      <c r="J43" s="8">
        <v>-226.2</v>
      </c>
      <c r="K43" s="8">
        <v>-226.2</v>
      </c>
      <c r="L43" s="8">
        <v>2992.8</v>
      </c>
      <c r="M43" s="8">
        <v>2992.8</v>
      </c>
      <c r="N43" s="62">
        <v>1.0</v>
      </c>
      <c r="O43" s="62">
        <v>0.0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0"/>
    </row>
    <row r="44">
      <c r="A44" s="56" t="str">
        <f>VLOOKUP(D44,'Lender Reference Sheet'!A:B,2,false)</f>
        <v>#N/A</v>
      </c>
      <c r="B44" s="56" t="str">
        <f>VLOOKUP(D44,'Lender Reference Sheet'!A:C,3,false)</f>
        <v>#N/A</v>
      </c>
      <c r="C44" s="6" t="s">
        <v>41</v>
      </c>
      <c r="D44" s="6" t="s">
        <v>1502</v>
      </c>
      <c r="E44" s="61">
        <v>5.0</v>
      </c>
      <c r="F44" s="61">
        <v>5.0</v>
      </c>
      <c r="G44" s="61">
        <v>10.0</v>
      </c>
      <c r="H44" s="8">
        <v>3214.48</v>
      </c>
      <c r="I44" s="8">
        <v>32144.8</v>
      </c>
      <c r="J44" s="8">
        <v>2109.19</v>
      </c>
      <c r="K44" s="8">
        <v>21091.88</v>
      </c>
      <c r="L44" s="8">
        <v>5323.67</v>
      </c>
      <c r="M44" s="8">
        <v>53236.68</v>
      </c>
      <c r="N44" s="62">
        <v>1.0</v>
      </c>
      <c r="O44" s="62">
        <v>0.9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0"/>
    </row>
    <row r="45">
      <c r="A45" s="56" t="str">
        <f>VLOOKUP(D45,'Lender Reference Sheet'!A:B,2,false)</f>
        <v>#N/A</v>
      </c>
      <c r="B45" s="56" t="str">
        <f>VLOOKUP(D45,'Lender Reference Sheet'!A:C,3,false)</f>
        <v>#N/A</v>
      </c>
      <c r="C45" s="6" t="s">
        <v>18</v>
      </c>
      <c r="D45" s="6" t="s">
        <v>1503</v>
      </c>
      <c r="E45" s="61">
        <v>0.0</v>
      </c>
      <c r="F45" s="61">
        <v>6.0</v>
      </c>
      <c r="G45" s="61">
        <v>6.0</v>
      </c>
      <c r="H45" s="8">
        <v>3168.38</v>
      </c>
      <c r="I45" s="8">
        <v>19010.26</v>
      </c>
      <c r="J45" s="8">
        <v>3013.56</v>
      </c>
      <c r="K45" s="8">
        <v>18081.33</v>
      </c>
      <c r="L45" s="8">
        <v>6181.93</v>
      </c>
      <c r="M45" s="8">
        <v>37091.59</v>
      </c>
      <c r="N45" s="62">
        <v>1.0</v>
      </c>
      <c r="O45" s="62">
        <v>0.67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0"/>
    </row>
    <row r="46">
      <c r="A46" s="56" t="str">
        <f>VLOOKUP(D46,'Lender Reference Sheet'!A:B,2,false)</f>
        <v>ALLY FINANCIAL</v>
      </c>
      <c r="B46" s="56" t="str">
        <f>VLOOKUP(D46,'Lender Reference Sheet'!A:C,3,false)</f>
        <v>Preferred Lenders</v>
      </c>
      <c r="C46" s="6" t="s">
        <v>52</v>
      </c>
      <c r="D46" s="6" t="s">
        <v>30</v>
      </c>
      <c r="E46" s="61">
        <v>1.0</v>
      </c>
      <c r="F46" s="61">
        <v>2.0</v>
      </c>
      <c r="G46" s="61">
        <v>3.0</v>
      </c>
      <c r="H46" s="8">
        <v>3146.78</v>
      </c>
      <c r="I46" s="8">
        <v>9440.34</v>
      </c>
      <c r="J46" s="8">
        <v>-225.31</v>
      </c>
      <c r="K46" s="8">
        <v>-675.93</v>
      </c>
      <c r="L46" s="8">
        <v>2921.47</v>
      </c>
      <c r="M46" s="8">
        <v>8764.41</v>
      </c>
      <c r="N46" s="62">
        <v>1.0</v>
      </c>
      <c r="O46" s="62">
        <v>1.0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0"/>
    </row>
    <row r="47">
      <c r="A47" s="56" t="str">
        <f>VLOOKUP(D47,'Lender Reference Sheet'!A:B,2,false)</f>
        <v>TRUIST BANK</v>
      </c>
      <c r="B47" s="56" t="str">
        <f>VLOOKUP(D47,'Lender Reference Sheet'!A:C,3,false)</f>
        <v>Non-Preffered</v>
      </c>
      <c r="C47" s="6" t="s">
        <v>40</v>
      </c>
      <c r="D47" s="6" t="s">
        <v>1335</v>
      </c>
      <c r="E47" s="61">
        <v>1.0</v>
      </c>
      <c r="F47" s="61">
        <v>1.0</v>
      </c>
      <c r="G47" s="61">
        <v>2.0</v>
      </c>
      <c r="H47" s="8">
        <v>3146.43</v>
      </c>
      <c r="I47" s="8">
        <v>6292.86</v>
      </c>
      <c r="J47" s="8">
        <v>3730.5</v>
      </c>
      <c r="K47" s="8">
        <v>7461.0</v>
      </c>
      <c r="L47" s="8">
        <v>6876.93</v>
      </c>
      <c r="M47" s="8">
        <v>13753.86</v>
      </c>
      <c r="N47" s="62">
        <v>1.0</v>
      </c>
      <c r="O47" s="62">
        <v>1.0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0"/>
    </row>
    <row r="48">
      <c r="A48" s="56" t="str">
        <f>VLOOKUP(D48,'Lender Reference Sheet'!A:B,2,false)</f>
        <v>NMAC</v>
      </c>
      <c r="B48" s="56" t="str">
        <f>VLOOKUP(D48,'Lender Reference Sheet'!A:C,3,false)</f>
        <v>Captive</v>
      </c>
      <c r="C48" s="6" t="s">
        <v>1501</v>
      </c>
      <c r="D48" s="6" t="s">
        <v>971</v>
      </c>
      <c r="E48" s="61">
        <v>4.0</v>
      </c>
      <c r="F48" s="61">
        <v>4.0</v>
      </c>
      <c r="G48" s="61">
        <v>8.0</v>
      </c>
      <c r="H48" s="8">
        <v>3137.98</v>
      </c>
      <c r="I48" s="8">
        <v>25103.8</v>
      </c>
      <c r="J48" s="8">
        <v>1586.9</v>
      </c>
      <c r="K48" s="8">
        <v>12695.22</v>
      </c>
      <c r="L48" s="8">
        <v>4724.88</v>
      </c>
      <c r="M48" s="8">
        <v>37799.02</v>
      </c>
      <c r="N48" s="62">
        <v>1.0</v>
      </c>
      <c r="O48" s="62">
        <v>0.75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0"/>
    </row>
    <row r="49">
      <c r="A49" s="56" t="str">
        <f>VLOOKUP(D49,'Lender Reference Sheet'!A:B,2,false)</f>
        <v>HYUNDAI MOTOR FINANCE</v>
      </c>
      <c r="B49" s="56" t="str">
        <f>VLOOKUP(D49,'Lender Reference Sheet'!A:C,3,false)</f>
        <v>Captive</v>
      </c>
      <c r="C49" s="6" t="s">
        <v>60</v>
      </c>
      <c r="D49" s="6" t="s">
        <v>127</v>
      </c>
      <c r="E49" s="61">
        <v>6.0</v>
      </c>
      <c r="F49" s="61">
        <v>0.0</v>
      </c>
      <c r="G49" s="61">
        <v>6.0</v>
      </c>
      <c r="H49" s="8">
        <v>3133.86</v>
      </c>
      <c r="I49" s="8">
        <v>18803.18</v>
      </c>
      <c r="J49" s="8">
        <v>449.53</v>
      </c>
      <c r="K49" s="8">
        <v>2697.19</v>
      </c>
      <c r="L49" s="8">
        <v>3583.4</v>
      </c>
      <c r="M49" s="8">
        <v>21500.37</v>
      </c>
      <c r="N49" s="62">
        <v>1.0</v>
      </c>
      <c r="O49" s="62">
        <v>1.0</v>
      </c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0"/>
    </row>
    <row r="50">
      <c r="A50" s="56" t="str">
        <f>VLOOKUP(D50,'Lender Reference Sheet'!A:B,2,false)</f>
        <v>FOCUS FCU</v>
      </c>
      <c r="B50" s="56" t="str">
        <f>VLOOKUP(D50,'Lender Reference Sheet'!A:C,3,false)</f>
        <v>Credit Union</v>
      </c>
      <c r="C50" s="6" t="s">
        <v>45</v>
      </c>
      <c r="D50" s="6" t="s">
        <v>710</v>
      </c>
      <c r="E50" s="61">
        <v>3.0</v>
      </c>
      <c r="F50" s="61">
        <v>0.0</v>
      </c>
      <c r="G50" s="61">
        <v>3.0</v>
      </c>
      <c r="H50" s="8">
        <v>3098.98</v>
      </c>
      <c r="I50" s="8">
        <v>9296.93</v>
      </c>
      <c r="J50" s="8">
        <v>-1358.56</v>
      </c>
      <c r="K50" s="8">
        <v>-4075.68</v>
      </c>
      <c r="L50" s="8">
        <v>1740.42</v>
      </c>
      <c r="M50" s="8">
        <v>5221.25</v>
      </c>
      <c r="N50" s="62">
        <v>1.0</v>
      </c>
      <c r="O50" s="62">
        <v>1.0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0"/>
    </row>
    <row r="51">
      <c r="A51" s="56" t="str">
        <f>VLOOKUP(D51,'Lender Reference Sheet'!A:B,2,false)</f>
        <v>RANDOLPH-BROOKS FCU</v>
      </c>
      <c r="B51" s="56" t="str">
        <f>VLOOKUP(D51,'Lender Reference Sheet'!A:C,3,false)</f>
        <v>Credit Union</v>
      </c>
      <c r="C51" s="6" t="s">
        <v>18</v>
      </c>
      <c r="D51" s="6" t="s">
        <v>156</v>
      </c>
      <c r="E51" s="61">
        <v>0.0</v>
      </c>
      <c r="F51" s="61">
        <v>1.0</v>
      </c>
      <c r="G51" s="61">
        <v>1.0</v>
      </c>
      <c r="H51" s="8">
        <v>3070.0</v>
      </c>
      <c r="I51" s="8">
        <v>3070.0</v>
      </c>
      <c r="J51" s="8">
        <v>-2984.48</v>
      </c>
      <c r="K51" s="8">
        <v>-2984.48</v>
      </c>
      <c r="L51" s="8">
        <v>85.52</v>
      </c>
      <c r="M51" s="8">
        <v>85.52</v>
      </c>
      <c r="N51" s="62">
        <v>1.0</v>
      </c>
      <c r="O51" s="62">
        <v>1.0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0"/>
    </row>
    <row r="52">
      <c r="A52" s="56" t="str">
        <f>VLOOKUP(D52,'Lender Reference Sheet'!A:B,2,false)</f>
        <v>NMAC</v>
      </c>
      <c r="B52" s="56" t="str">
        <f>VLOOKUP(D52,'Lender Reference Sheet'!A:C,3,false)</f>
        <v>Captive</v>
      </c>
      <c r="C52" s="6" t="s">
        <v>34</v>
      </c>
      <c r="D52" s="6" t="s">
        <v>968</v>
      </c>
      <c r="E52" s="61">
        <v>5.0</v>
      </c>
      <c r="F52" s="61">
        <v>0.0</v>
      </c>
      <c r="G52" s="61">
        <v>5.0</v>
      </c>
      <c r="H52" s="8">
        <v>3062.75</v>
      </c>
      <c r="I52" s="8">
        <v>15313.75</v>
      </c>
      <c r="J52" s="8">
        <v>2855.8</v>
      </c>
      <c r="K52" s="8">
        <v>14279.01</v>
      </c>
      <c r="L52" s="8">
        <v>5918.55</v>
      </c>
      <c r="M52" s="8">
        <v>29592.76</v>
      </c>
      <c r="N52" s="62">
        <v>1.0</v>
      </c>
      <c r="O52" s="62">
        <v>0.8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0"/>
    </row>
    <row r="53">
      <c r="A53" s="56" t="str">
        <f>VLOOKUP(D53,'Lender Reference Sheet'!A:B,2,false)</f>
        <v>AMERICREDIT FINANCIAL SERVICES</v>
      </c>
      <c r="B53" s="56" t="str">
        <f>VLOOKUP(D53,'Lender Reference Sheet'!A:C,3,false)</f>
        <v>Non-Preffered</v>
      </c>
      <c r="C53" s="6" t="s">
        <v>28</v>
      </c>
      <c r="D53" s="6" t="s">
        <v>279</v>
      </c>
      <c r="E53" s="61">
        <v>1.0</v>
      </c>
      <c r="F53" s="61">
        <v>0.0</v>
      </c>
      <c r="G53" s="61">
        <v>1.0</v>
      </c>
      <c r="H53" s="8">
        <v>3044.2</v>
      </c>
      <c r="I53" s="8">
        <v>3044.2</v>
      </c>
      <c r="J53" s="8">
        <v>2108.65</v>
      </c>
      <c r="K53" s="8">
        <v>2108.65</v>
      </c>
      <c r="L53" s="8">
        <v>5152.85</v>
      </c>
      <c r="M53" s="8">
        <v>5152.85</v>
      </c>
      <c r="N53" s="62">
        <v>1.0</v>
      </c>
      <c r="O53" s="62">
        <v>1.0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0"/>
    </row>
    <row r="54">
      <c r="A54" s="56" t="str">
        <f>VLOOKUP(D54,'Lender Reference Sheet'!A:B,2,false)</f>
        <v>AMERICAN CREDIT ACCEPTANCE</v>
      </c>
      <c r="B54" s="56" t="str">
        <f>VLOOKUP(D54,'Lender Reference Sheet'!A:C,3,false)</f>
        <v>Non-Preffered</v>
      </c>
      <c r="C54" s="6" t="s">
        <v>38</v>
      </c>
      <c r="D54" s="6" t="s">
        <v>266</v>
      </c>
      <c r="E54" s="61">
        <v>0.0</v>
      </c>
      <c r="F54" s="61">
        <v>1.0</v>
      </c>
      <c r="G54" s="61">
        <v>1.0</v>
      </c>
      <c r="H54" s="8">
        <v>3029.0</v>
      </c>
      <c r="I54" s="8">
        <v>3029.0</v>
      </c>
      <c r="J54" s="8">
        <v>-530.28</v>
      </c>
      <c r="K54" s="8">
        <v>-530.28</v>
      </c>
      <c r="L54" s="8">
        <v>2498.72</v>
      </c>
      <c r="M54" s="8">
        <v>2498.72</v>
      </c>
      <c r="N54" s="62">
        <v>1.0</v>
      </c>
      <c r="O54" s="62">
        <v>1.0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0"/>
    </row>
    <row r="55">
      <c r="A55" s="56" t="str">
        <f>VLOOKUP(D55,'Lender Reference Sheet'!A:B,2,false)</f>
        <v>NMAC</v>
      </c>
      <c r="B55" s="56" t="str">
        <f>VLOOKUP(D55,'Lender Reference Sheet'!A:C,3,false)</f>
        <v>Captive</v>
      </c>
      <c r="C55" s="6" t="s">
        <v>43</v>
      </c>
      <c r="D55" s="6" t="s">
        <v>968</v>
      </c>
      <c r="E55" s="61">
        <v>12.0</v>
      </c>
      <c r="F55" s="61">
        <v>0.0</v>
      </c>
      <c r="G55" s="61">
        <v>12.0</v>
      </c>
      <c r="H55" s="8">
        <v>3007.48</v>
      </c>
      <c r="I55" s="8">
        <v>36089.71</v>
      </c>
      <c r="J55" s="8">
        <v>955.95</v>
      </c>
      <c r="K55" s="8">
        <v>11471.34</v>
      </c>
      <c r="L55" s="8">
        <v>3963.42</v>
      </c>
      <c r="M55" s="8">
        <v>47561.05</v>
      </c>
      <c r="N55" s="62">
        <v>1.0</v>
      </c>
      <c r="O55" s="62">
        <v>0.75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0"/>
    </row>
    <row r="56">
      <c r="A56" s="56" t="str">
        <f>VLOOKUP(D56,'Lender Reference Sheet'!A:B,2,false)</f>
        <v>#N/A</v>
      </c>
      <c r="B56" s="56" t="str">
        <f>VLOOKUP(D56,'Lender Reference Sheet'!A:C,3,false)</f>
        <v>#N/A</v>
      </c>
      <c r="C56" s="6" t="s">
        <v>34</v>
      </c>
      <c r="D56" s="6" t="s">
        <v>1504</v>
      </c>
      <c r="E56" s="61">
        <v>0.0</v>
      </c>
      <c r="F56" s="61">
        <v>1.0</v>
      </c>
      <c r="G56" s="61">
        <v>1.0</v>
      </c>
      <c r="H56" s="8">
        <v>2988.03</v>
      </c>
      <c r="I56" s="8">
        <v>2988.03</v>
      </c>
      <c r="J56" s="8">
        <v>773.64</v>
      </c>
      <c r="K56" s="8">
        <v>773.64</v>
      </c>
      <c r="L56" s="8">
        <v>3761.67</v>
      </c>
      <c r="M56" s="8">
        <v>3761.67</v>
      </c>
      <c r="N56" s="62">
        <v>1.0</v>
      </c>
      <c r="O56" s="62">
        <v>1.0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0"/>
    </row>
    <row r="57">
      <c r="A57" s="56" t="str">
        <f>VLOOKUP(D57,'Lender Reference Sheet'!A:B,2,false)</f>
        <v>BANK OF AMERICA</v>
      </c>
      <c r="B57" s="56" t="str">
        <f>VLOOKUP(D57,'Lender Reference Sheet'!A:C,3,false)</f>
        <v>Non-Preffered</v>
      </c>
      <c r="C57" s="6" t="s">
        <v>34</v>
      </c>
      <c r="D57" s="6" t="s">
        <v>71</v>
      </c>
      <c r="E57" s="61">
        <v>0.0</v>
      </c>
      <c r="F57" s="61">
        <v>1.0</v>
      </c>
      <c r="G57" s="61">
        <v>1.0</v>
      </c>
      <c r="H57" s="8">
        <v>2983.41</v>
      </c>
      <c r="I57" s="8">
        <v>2983.41</v>
      </c>
      <c r="J57" s="8">
        <v>-500.0</v>
      </c>
      <c r="K57" s="8">
        <v>-500.0</v>
      </c>
      <c r="L57" s="8">
        <v>2483.41</v>
      </c>
      <c r="M57" s="8">
        <v>2483.41</v>
      </c>
      <c r="N57" s="62">
        <v>1.0</v>
      </c>
      <c r="O57" s="62">
        <v>1.0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0"/>
    </row>
    <row r="58">
      <c r="A58" s="56" t="str">
        <f>VLOOKUP(D58,'Lender Reference Sheet'!A:B,2,false)</f>
        <v>BARKSDALE FCU</v>
      </c>
      <c r="B58" s="56" t="str">
        <f>VLOOKUP(D58,'Lender Reference Sheet'!A:C,3,false)</f>
        <v>Credit Union</v>
      </c>
      <c r="C58" s="6" t="s">
        <v>35</v>
      </c>
      <c r="D58" s="6" t="s">
        <v>351</v>
      </c>
      <c r="E58" s="61">
        <v>2.0</v>
      </c>
      <c r="F58" s="61">
        <v>5.0</v>
      </c>
      <c r="G58" s="61">
        <v>7.0</v>
      </c>
      <c r="H58" s="8">
        <v>2953.27</v>
      </c>
      <c r="I58" s="8">
        <v>20672.88</v>
      </c>
      <c r="J58" s="8">
        <v>-2007.79</v>
      </c>
      <c r="K58" s="8">
        <v>-14054.51</v>
      </c>
      <c r="L58" s="8">
        <v>945.48</v>
      </c>
      <c r="M58" s="8">
        <v>6618.37</v>
      </c>
      <c r="N58" s="62">
        <v>1.0</v>
      </c>
      <c r="O58" s="62">
        <v>0.57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0"/>
    </row>
    <row r="59">
      <c r="A59" s="56" t="str">
        <f>VLOOKUP(D59,'Lender Reference Sheet'!A:B,2,false)</f>
        <v>FOURSIGHT CAPITAL </v>
      </c>
      <c r="B59" s="56" t="str">
        <f>VLOOKUP(D59,'Lender Reference Sheet'!A:C,3,false)</f>
        <v>Non-Preffered</v>
      </c>
      <c r="C59" s="6" t="s">
        <v>60</v>
      </c>
      <c r="D59" s="6" t="s">
        <v>118</v>
      </c>
      <c r="E59" s="61">
        <v>0.0</v>
      </c>
      <c r="F59" s="61">
        <v>1.0</v>
      </c>
      <c r="G59" s="61">
        <v>1.0</v>
      </c>
      <c r="H59" s="8">
        <v>2928.57</v>
      </c>
      <c r="I59" s="8">
        <v>2928.57</v>
      </c>
      <c r="J59" s="8">
        <v>2253.76</v>
      </c>
      <c r="K59" s="8">
        <v>2253.76</v>
      </c>
      <c r="L59" s="8">
        <v>5182.33</v>
      </c>
      <c r="M59" s="8">
        <v>5182.33</v>
      </c>
      <c r="N59" s="62">
        <v>1.0</v>
      </c>
      <c r="O59" s="62">
        <v>1.0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0"/>
    </row>
    <row r="60">
      <c r="A60" s="56" t="str">
        <f>VLOOKUP(D60,'Lender Reference Sheet'!A:B,2,false)</f>
        <v>ARVEST BANK</v>
      </c>
      <c r="B60" s="56" t="str">
        <f>VLOOKUP(D60,'Lender Reference Sheet'!A:C,3,false)</f>
        <v>Non-Preffered</v>
      </c>
      <c r="C60" s="6" t="s">
        <v>45</v>
      </c>
      <c r="D60" s="6" t="s">
        <v>67</v>
      </c>
      <c r="E60" s="61">
        <v>1.0</v>
      </c>
      <c r="F60" s="61">
        <v>1.0</v>
      </c>
      <c r="G60" s="61">
        <v>2.0</v>
      </c>
      <c r="H60" s="8">
        <v>2889.15</v>
      </c>
      <c r="I60" s="8">
        <v>5778.29</v>
      </c>
      <c r="J60" s="8">
        <v>1582.38</v>
      </c>
      <c r="K60" s="8">
        <v>3164.76</v>
      </c>
      <c r="L60" s="8">
        <v>4471.53</v>
      </c>
      <c r="M60" s="8">
        <v>8943.05</v>
      </c>
      <c r="N60" s="62">
        <v>1.0</v>
      </c>
      <c r="O60" s="62">
        <v>1.0</v>
      </c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0"/>
    </row>
    <row r="61">
      <c r="A61" s="56" t="str">
        <f>VLOOKUP(D61,'Lender Reference Sheet'!A:B,2,false)</f>
        <v>SANTANDER CONSUMER USA</v>
      </c>
      <c r="B61" s="56" t="str">
        <f>VLOOKUP(D61,'Lender Reference Sheet'!A:C,3,false)</f>
        <v>Non-Preffered</v>
      </c>
      <c r="C61" s="6" t="s">
        <v>52</v>
      </c>
      <c r="D61" s="6" t="s">
        <v>1139</v>
      </c>
      <c r="E61" s="61">
        <v>0.0</v>
      </c>
      <c r="F61" s="61">
        <v>4.0</v>
      </c>
      <c r="G61" s="61">
        <v>4.0</v>
      </c>
      <c r="H61" s="8">
        <v>2876.96</v>
      </c>
      <c r="I61" s="8">
        <v>11507.84</v>
      </c>
      <c r="J61" s="8">
        <v>983.8</v>
      </c>
      <c r="K61" s="8">
        <v>3935.21</v>
      </c>
      <c r="L61" s="8">
        <v>3860.76</v>
      </c>
      <c r="M61" s="8">
        <v>15443.05</v>
      </c>
      <c r="N61" s="62">
        <v>1.0</v>
      </c>
      <c r="O61" s="62">
        <v>1.0</v>
      </c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0"/>
    </row>
    <row r="62">
      <c r="A62" s="56" t="str">
        <f>VLOOKUP(D62,'Lender Reference Sheet'!A:B,2,false)</f>
        <v>WELLS FARGO AUTO</v>
      </c>
      <c r="B62" s="56" t="str">
        <f>VLOOKUP(D62,'Lender Reference Sheet'!A:C,3,false)</f>
        <v>Non-Preffered</v>
      </c>
      <c r="C62" s="6" t="s">
        <v>34</v>
      </c>
      <c r="D62" s="6" t="s">
        <v>1437</v>
      </c>
      <c r="E62" s="61">
        <v>3.0</v>
      </c>
      <c r="F62" s="61">
        <v>5.0</v>
      </c>
      <c r="G62" s="61">
        <v>8.0</v>
      </c>
      <c r="H62" s="8">
        <v>2859.64</v>
      </c>
      <c r="I62" s="8">
        <v>22877.1</v>
      </c>
      <c r="J62" s="8">
        <v>1169.6</v>
      </c>
      <c r="K62" s="8">
        <v>9356.81</v>
      </c>
      <c r="L62" s="8">
        <v>4029.24</v>
      </c>
      <c r="M62" s="8">
        <v>32233.91</v>
      </c>
      <c r="N62" s="62">
        <v>1.0</v>
      </c>
      <c r="O62" s="62">
        <v>0.63</v>
      </c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0"/>
    </row>
    <row r="63">
      <c r="A63" s="56" t="str">
        <f>VLOOKUP(D63,'Lender Reference Sheet'!A:B,2,false)</f>
        <v>TD AUTO FINANCE</v>
      </c>
      <c r="B63" s="56" t="str">
        <f>VLOOKUP(D63,'Lender Reference Sheet'!A:C,3,false)</f>
        <v>Non-Preffered</v>
      </c>
      <c r="C63" s="6" t="s">
        <v>47</v>
      </c>
      <c r="D63" s="6" t="s">
        <v>1237</v>
      </c>
      <c r="E63" s="61">
        <v>4.0</v>
      </c>
      <c r="F63" s="61">
        <v>7.0</v>
      </c>
      <c r="G63" s="61">
        <v>11.0</v>
      </c>
      <c r="H63" s="8">
        <v>2854.74</v>
      </c>
      <c r="I63" s="8">
        <v>31402.1</v>
      </c>
      <c r="J63" s="8">
        <v>1491.84</v>
      </c>
      <c r="K63" s="8">
        <v>16410.23</v>
      </c>
      <c r="L63" s="8">
        <v>4346.58</v>
      </c>
      <c r="M63" s="8">
        <v>47812.33</v>
      </c>
      <c r="N63" s="62">
        <v>1.0</v>
      </c>
      <c r="O63" s="62">
        <v>1.0</v>
      </c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0"/>
    </row>
    <row r="64">
      <c r="A64" s="56" t="str">
        <f>VLOOKUP(D64,'Lender Reference Sheet'!A:B,2,false)</f>
        <v>CHRYSLER CAPITAL</v>
      </c>
      <c r="B64" s="56" t="str">
        <f>VLOOKUP(D64,'Lender Reference Sheet'!A:C,3,false)</f>
        <v>Captive</v>
      </c>
      <c r="C64" s="6" t="s">
        <v>32</v>
      </c>
      <c r="D64" s="6" t="s">
        <v>81</v>
      </c>
      <c r="E64" s="61">
        <v>1.0</v>
      </c>
      <c r="F64" s="61">
        <v>2.0</v>
      </c>
      <c r="G64" s="61">
        <v>3.0</v>
      </c>
      <c r="H64" s="8">
        <v>2828.56</v>
      </c>
      <c r="I64" s="8">
        <v>8485.67</v>
      </c>
      <c r="J64" s="8">
        <v>1457.22</v>
      </c>
      <c r="K64" s="8">
        <v>4371.67</v>
      </c>
      <c r="L64" s="8">
        <v>4285.78</v>
      </c>
      <c r="M64" s="8">
        <v>12857.34</v>
      </c>
      <c r="N64" s="62">
        <v>1.0</v>
      </c>
      <c r="O64" s="62">
        <v>1.0</v>
      </c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0"/>
    </row>
    <row r="65">
      <c r="A65" s="56" t="str">
        <f>VLOOKUP(D65,'Lender Reference Sheet'!A:B,2,false)</f>
        <v>SANTANDER CONSUMER USA</v>
      </c>
      <c r="B65" s="56" t="str">
        <f>VLOOKUP(D65,'Lender Reference Sheet'!A:C,3,false)</f>
        <v>Non-Preffered</v>
      </c>
      <c r="C65" s="6" t="s">
        <v>41</v>
      </c>
      <c r="D65" s="6" t="s">
        <v>1140</v>
      </c>
      <c r="E65" s="61">
        <v>8.0</v>
      </c>
      <c r="F65" s="61">
        <v>22.0</v>
      </c>
      <c r="G65" s="61">
        <v>30.0</v>
      </c>
      <c r="H65" s="8">
        <v>2806.77</v>
      </c>
      <c r="I65" s="8">
        <v>84203.15</v>
      </c>
      <c r="J65" s="8">
        <v>1569.52</v>
      </c>
      <c r="K65" s="8">
        <v>47085.65</v>
      </c>
      <c r="L65" s="8">
        <v>4376.29</v>
      </c>
      <c r="M65" s="8">
        <v>131288.8</v>
      </c>
      <c r="N65" s="62">
        <v>1.0</v>
      </c>
      <c r="O65" s="62">
        <v>0.77</v>
      </c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0"/>
    </row>
    <row r="66">
      <c r="A66" s="56" t="str">
        <f>VLOOKUP(D66,'Lender Reference Sheet'!A:B,2,false)</f>
        <v>ARKANSAS FCU</v>
      </c>
      <c r="B66" s="56" t="str">
        <f>VLOOKUP(D66,'Lender Reference Sheet'!A:C,3,false)</f>
        <v>Credit Union</v>
      </c>
      <c r="C66" s="6" t="s">
        <v>32</v>
      </c>
      <c r="D66" s="6" t="s">
        <v>309</v>
      </c>
      <c r="E66" s="61">
        <v>1.0</v>
      </c>
      <c r="F66" s="61">
        <v>5.0</v>
      </c>
      <c r="G66" s="61">
        <v>6.0</v>
      </c>
      <c r="H66" s="8">
        <v>2794.51</v>
      </c>
      <c r="I66" s="8">
        <v>16767.07</v>
      </c>
      <c r="J66" s="8">
        <v>1322.59</v>
      </c>
      <c r="K66" s="8">
        <v>7935.55</v>
      </c>
      <c r="L66" s="8">
        <v>4117.1</v>
      </c>
      <c r="M66" s="8">
        <v>24702.62</v>
      </c>
      <c r="N66" s="62">
        <v>1.0</v>
      </c>
      <c r="O66" s="62">
        <v>1.0</v>
      </c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0"/>
    </row>
    <row r="67">
      <c r="A67" s="56" t="str">
        <f>VLOOKUP(D67,'Lender Reference Sheet'!A:B,2,false)</f>
        <v>GLOBAL LENDING SERVICES </v>
      </c>
      <c r="B67" s="56" t="str">
        <f>VLOOKUP(D67,'Lender Reference Sheet'!A:C,3,false)</f>
        <v>Clear Lane Pass</v>
      </c>
      <c r="C67" s="6" t="s">
        <v>25</v>
      </c>
      <c r="D67" s="6" t="s">
        <v>738</v>
      </c>
      <c r="E67" s="61">
        <v>0.0</v>
      </c>
      <c r="F67" s="61">
        <v>1.0</v>
      </c>
      <c r="G67" s="61">
        <v>1.0</v>
      </c>
      <c r="H67" s="8">
        <v>2788.18</v>
      </c>
      <c r="I67" s="8">
        <v>2788.18</v>
      </c>
      <c r="J67" s="8">
        <v>-5225.12</v>
      </c>
      <c r="K67" s="8">
        <v>-5225.12</v>
      </c>
      <c r="L67" s="8">
        <v>-2436.94</v>
      </c>
      <c r="M67" s="8">
        <v>-2436.94</v>
      </c>
      <c r="N67" s="62">
        <v>1.0</v>
      </c>
      <c r="O67" s="62">
        <v>1.0</v>
      </c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0"/>
    </row>
    <row r="68">
      <c r="A68" s="56" t="str">
        <f>VLOOKUP(D68,'Lender Reference Sheet'!A:B,2,false)</f>
        <v>ADVANCIAL FCU</v>
      </c>
      <c r="B68" s="56" t="str">
        <f>VLOOKUP(D68,'Lender Reference Sheet'!A:C,3,false)</f>
        <v>Credit Union</v>
      </c>
      <c r="C68" s="6" t="s">
        <v>1498</v>
      </c>
      <c r="D68" s="6" t="s">
        <v>234</v>
      </c>
      <c r="E68" s="61">
        <v>0.0</v>
      </c>
      <c r="F68" s="61">
        <v>2.0</v>
      </c>
      <c r="G68" s="61">
        <v>2.0</v>
      </c>
      <c r="H68" s="8">
        <v>2775.75</v>
      </c>
      <c r="I68" s="8">
        <v>5551.49</v>
      </c>
      <c r="J68" s="8">
        <v>4301.47</v>
      </c>
      <c r="K68" s="8">
        <v>8602.93</v>
      </c>
      <c r="L68" s="8">
        <v>7077.21</v>
      </c>
      <c r="M68" s="8">
        <v>14154.42</v>
      </c>
      <c r="N68" s="62">
        <v>1.0</v>
      </c>
      <c r="O68" s="62">
        <v>0.5</v>
      </c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0"/>
    </row>
    <row r="69">
      <c r="A69" s="56" t="str">
        <f>VLOOKUP(D69,'Lender Reference Sheet'!A:B,2,false)</f>
        <v>SANTANDER CONSUMER USA</v>
      </c>
      <c r="B69" s="56" t="str">
        <f>VLOOKUP(D69,'Lender Reference Sheet'!A:C,3,false)</f>
        <v>Non-Preffered</v>
      </c>
      <c r="C69" s="6" t="s">
        <v>45</v>
      </c>
      <c r="D69" s="6" t="s">
        <v>1140</v>
      </c>
      <c r="E69" s="61">
        <v>3.0</v>
      </c>
      <c r="F69" s="61">
        <v>9.0</v>
      </c>
      <c r="G69" s="61">
        <v>12.0</v>
      </c>
      <c r="H69" s="8">
        <v>2760.63</v>
      </c>
      <c r="I69" s="8">
        <v>33127.61</v>
      </c>
      <c r="J69" s="8">
        <v>-685.04</v>
      </c>
      <c r="K69" s="8">
        <v>-8220.47</v>
      </c>
      <c r="L69" s="8">
        <v>2075.6</v>
      </c>
      <c r="M69" s="8">
        <v>24907.14</v>
      </c>
      <c r="N69" s="62">
        <v>1.0</v>
      </c>
      <c r="O69" s="62">
        <v>0.67</v>
      </c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0"/>
    </row>
    <row r="70">
      <c r="A70" s="56" t="str">
        <f>VLOOKUP(D70,'Lender Reference Sheet'!A:B,2,false)</f>
        <v>WELLS FARGO AUTO</v>
      </c>
      <c r="B70" s="56" t="str">
        <f>VLOOKUP(D70,'Lender Reference Sheet'!A:C,3,false)</f>
        <v>Non-Preffered</v>
      </c>
      <c r="C70" s="6" t="s">
        <v>35</v>
      </c>
      <c r="D70" s="6" t="s">
        <v>1437</v>
      </c>
      <c r="E70" s="61">
        <v>0.0</v>
      </c>
      <c r="F70" s="61">
        <v>2.0</v>
      </c>
      <c r="G70" s="61">
        <v>2.0</v>
      </c>
      <c r="H70" s="8">
        <v>2719.34</v>
      </c>
      <c r="I70" s="8">
        <v>5438.67</v>
      </c>
      <c r="J70" s="8">
        <v>206.61</v>
      </c>
      <c r="K70" s="8">
        <v>413.22</v>
      </c>
      <c r="L70" s="8">
        <v>2925.95</v>
      </c>
      <c r="M70" s="8">
        <v>5851.89</v>
      </c>
      <c r="N70" s="62">
        <v>1.0</v>
      </c>
      <c r="O70" s="62">
        <v>0.0</v>
      </c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0"/>
    </row>
    <row r="71">
      <c r="A71" s="56" t="str">
        <f>VLOOKUP(D71,'Lender Reference Sheet'!A:B,2,false)</f>
        <v>ALLY FINANCIAL</v>
      </c>
      <c r="B71" s="56" t="str">
        <f>VLOOKUP(D71,'Lender Reference Sheet'!A:C,3,false)</f>
        <v>Preferred Lenders</v>
      </c>
      <c r="C71" s="6" t="s">
        <v>32</v>
      </c>
      <c r="D71" s="6" t="s">
        <v>246</v>
      </c>
      <c r="E71" s="61">
        <v>4.0</v>
      </c>
      <c r="F71" s="61">
        <v>7.0</v>
      </c>
      <c r="G71" s="61">
        <v>11.0</v>
      </c>
      <c r="H71" s="8">
        <v>2709.98</v>
      </c>
      <c r="I71" s="8">
        <v>29809.79</v>
      </c>
      <c r="J71" s="8">
        <v>1402.74</v>
      </c>
      <c r="K71" s="8">
        <v>15430.19</v>
      </c>
      <c r="L71" s="8">
        <v>4112.73</v>
      </c>
      <c r="M71" s="8">
        <v>45239.98</v>
      </c>
      <c r="N71" s="62">
        <v>1.0</v>
      </c>
      <c r="O71" s="62">
        <v>0.91</v>
      </c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0"/>
    </row>
    <row r="72">
      <c r="A72" s="56" t="str">
        <f>VLOOKUP(D72,'Lender Reference Sheet'!A:B,2,false)</f>
        <v>AMERICAN HONDA FINANCE</v>
      </c>
      <c r="B72" s="56" t="str">
        <f>VLOOKUP(D72,'Lender Reference Sheet'!A:C,3,false)</f>
        <v>Captive</v>
      </c>
      <c r="C72" s="6" t="s">
        <v>47</v>
      </c>
      <c r="D72" s="6" t="s">
        <v>271</v>
      </c>
      <c r="E72" s="61">
        <v>10.0</v>
      </c>
      <c r="F72" s="61">
        <v>0.0</v>
      </c>
      <c r="G72" s="61">
        <v>10.0</v>
      </c>
      <c r="H72" s="8">
        <v>2701.04</v>
      </c>
      <c r="I72" s="8">
        <v>27010.36</v>
      </c>
      <c r="J72" s="8">
        <v>1195.21</v>
      </c>
      <c r="K72" s="8">
        <v>11952.08</v>
      </c>
      <c r="L72" s="8">
        <v>3896.24</v>
      </c>
      <c r="M72" s="8">
        <v>38962.44</v>
      </c>
      <c r="N72" s="62">
        <v>1.0</v>
      </c>
      <c r="O72" s="62">
        <v>1.0</v>
      </c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0"/>
    </row>
    <row r="73">
      <c r="A73" s="56" t="str">
        <f>VLOOKUP(D73,'Lender Reference Sheet'!A:B,2,false)</f>
        <v>CAPITAL ONE</v>
      </c>
      <c r="B73" s="56" t="str">
        <f>VLOOKUP(D73,'Lender Reference Sheet'!A:C,3,false)</f>
        <v>Non-Preffered</v>
      </c>
      <c r="C73" s="6" t="s">
        <v>46</v>
      </c>
      <c r="D73" s="6" t="s">
        <v>399</v>
      </c>
      <c r="E73" s="61">
        <v>6.0</v>
      </c>
      <c r="F73" s="61">
        <v>9.0</v>
      </c>
      <c r="G73" s="61">
        <v>15.0</v>
      </c>
      <c r="H73" s="8">
        <v>2690.62</v>
      </c>
      <c r="I73" s="8">
        <v>40359.29</v>
      </c>
      <c r="J73" s="8">
        <v>1570.94</v>
      </c>
      <c r="K73" s="8">
        <v>23564.17</v>
      </c>
      <c r="L73" s="8">
        <v>4261.56</v>
      </c>
      <c r="M73" s="8">
        <v>63923.46</v>
      </c>
      <c r="N73" s="62">
        <v>1.0</v>
      </c>
      <c r="O73" s="62">
        <v>0.73</v>
      </c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0"/>
    </row>
    <row r="74">
      <c r="A74" s="56" t="str">
        <f>VLOOKUP(D74,'Lender Reference Sheet'!A:B,2,false)</f>
        <v>REGIONAL ACCEPTANCE CORPORATION</v>
      </c>
      <c r="B74" s="56" t="str">
        <f>VLOOKUP(D74,'Lender Reference Sheet'!A:C,3,false)</f>
        <v>Non-Preffered</v>
      </c>
      <c r="C74" s="6" t="s">
        <v>37</v>
      </c>
      <c r="D74" s="6" t="s">
        <v>1105</v>
      </c>
      <c r="E74" s="61">
        <v>0.0</v>
      </c>
      <c r="F74" s="61">
        <v>3.0</v>
      </c>
      <c r="G74" s="61">
        <v>3.0</v>
      </c>
      <c r="H74" s="8">
        <v>2679.55</v>
      </c>
      <c r="I74" s="8">
        <v>8038.65</v>
      </c>
      <c r="J74" s="8">
        <v>-930.33</v>
      </c>
      <c r="K74" s="8">
        <v>-2790.99</v>
      </c>
      <c r="L74" s="8">
        <v>1749.22</v>
      </c>
      <c r="M74" s="8">
        <v>5247.66</v>
      </c>
      <c r="N74" s="62">
        <v>1.0</v>
      </c>
      <c r="O74" s="62">
        <v>1.0</v>
      </c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0"/>
    </row>
    <row r="75">
      <c r="A75" s="56" t="str">
        <f>VLOOKUP(D75,'Lender Reference Sheet'!A:B,2,false)</f>
        <v>TD AUTO FINANCE</v>
      </c>
      <c r="B75" s="56" t="str">
        <f>VLOOKUP(D75,'Lender Reference Sheet'!A:C,3,false)</f>
        <v>Non-Preffered</v>
      </c>
      <c r="C75" s="6" t="s">
        <v>55</v>
      </c>
      <c r="D75" s="6" t="s">
        <v>1237</v>
      </c>
      <c r="E75" s="61">
        <v>0.0</v>
      </c>
      <c r="F75" s="61">
        <v>2.0</v>
      </c>
      <c r="G75" s="61">
        <v>2.0</v>
      </c>
      <c r="H75" s="8">
        <v>2666.53</v>
      </c>
      <c r="I75" s="8">
        <v>5333.06</v>
      </c>
      <c r="J75" s="8">
        <v>350.64</v>
      </c>
      <c r="K75" s="8">
        <v>701.27</v>
      </c>
      <c r="L75" s="8">
        <v>3017.17</v>
      </c>
      <c r="M75" s="8">
        <v>6034.33</v>
      </c>
      <c r="N75" s="62">
        <v>1.0</v>
      </c>
      <c r="O75" s="62">
        <v>0.5</v>
      </c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0"/>
    </row>
    <row r="76">
      <c r="A76" s="56" t="str">
        <f>VLOOKUP(D76,'Lender Reference Sheet'!A:B,2,false)</f>
        <v>TD AUTO FINANCE</v>
      </c>
      <c r="B76" s="56" t="str">
        <f>VLOOKUP(D76,'Lender Reference Sheet'!A:C,3,false)</f>
        <v>Non-Preffered</v>
      </c>
      <c r="C76" s="6" t="s">
        <v>60</v>
      </c>
      <c r="D76" s="6" t="s">
        <v>1241</v>
      </c>
      <c r="E76" s="61">
        <v>0.0</v>
      </c>
      <c r="F76" s="61">
        <v>1.0</v>
      </c>
      <c r="G76" s="61">
        <v>1.0</v>
      </c>
      <c r="H76" s="8">
        <v>2639.79</v>
      </c>
      <c r="I76" s="8">
        <v>2639.79</v>
      </c>
      <c r="J76" s="8">
        <v>4660.0</v>
      </c>
      <c r="K76" s="8">
        <v>4660.0</v>
      </c>
      <c r="L76" s="8">
        <v>7299.79</v>
      </c>
      <c r="M76" s="8">
        <v>7299.79</v>
      </c>
      <c r="N76" s="62">
        <v>1.0</v>
      </c>
      <c r="O76" s="62">
        <v>1.0</v>
      </c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0"/>
    </row>
    <row r="77">
      <c r="A77" s="56" t="str">
        <f>VLOOKUP(D77,'Lender Reference Sheet'!A:B,2,false)</f>
        <v>GLOBAL LENDING SERVICES </v>
      </c>
      <c r="B77" s="56" t="str">
        <f>VLOOKUP(D77,'Lender Reference Sheet'!A:C,3,false)</f>
        <v>Clear Lane Pass</v>
      </c>
      <c r="C77" s="6" t="s">
        <v>41</v>
      </c>
      <c r="D77" s="6" t="s">
        <v>738</v>
      </c>
      <c r="E77" s="61">
        <v>1.0</v>
      </c>
      <c r="F77" s="61">
        <v>20.0</v>
      </c>
      <c r="G77" s="61">
        <v>21.0</v>
      </c>
      <c r="H77" s="8">
        <v>2579.19</v>
      </c>
      <c r="I77" s="8">
        <v>54163.05</v>
      </c>
      <c r="J77" s="8">
        <v>970.32</v>
      </c>
      <c r="K77" s="8">
        <v>20376.68</v>
      </c>
      <c r="L77" s="8">
        <v>3549.51</v>
      </c>
      <c r="M77" s="8">
        <v>74539.73</v>
      </c>
      <c r="N77" s="62">
        <v>1.0</v>
      </c>
      <c r="O77" s="62">
        <v>0.95</v>
      </c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0"/>
    </row>
    <row r="78">
      <c r="A78" s="56" t="str">
        <f>VLOOKUP(D78,'Lender Reference Sheet'!A:B,2,false)</f>
        <v>TRUIST BANK</v>
      </c>
      <c r="B78" s="56" t="str">
        <f>VLOOKUP(D78,'Lender Reference Sheet'!A:C,3,false)</f>
        <v>Non-Preffered</v>
      </c>
      <c r="C78" s="6" t="s">
        <v>37</v>
      </c>
      <c r="D78" s="6" t="s">
        <v>1336</v>
      </c>
      <c r="E78" s="61">
        <v>0.0</v>
      </c>
      <c r="F78" s="61">
        <v>1.0</v>
      </c>
      <c r="G78" s="61">
        <v>1.0</v>
      </c>
      <c r="H78" s="8">
        <v>2547.58</v>
      </c>
      <c r="I78" s="8">
        <v>2547.58</v>
      </c>
      <c r="J78" s="8">
        <v>-2344.0</v>
      </c>
      <c r="K78" s="8">
        <v>-2344.0</v>
      </c>
      <c r="L78" s="8">
        <v>203.58</v>
      </c>
      <c r="M78" s="8">
        <v>203.58</v>
      </c>
      <c r="N78" s="62">
        <v>1.0</v>
      </c>
      <c r="O78" s="62">
        <v>1.0</v>
      </c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0"/>
    </row>
    <row r="79">
      <c r="A79" s="56" t="str">
        <f>VLOOKUP(D79,'Lender Reference Sheet'!A:B,2,false)</f>
        <v>CAPITAL ONE</v>
      </c>
      <c r="B79" s="56" t="str">
        <f>VLOOKUP(D79,'Lender Reference Sheet'!A:C,3,false)</f>
        <v>Non-Preffered</v>
      </c>
      <c r="C79" s="6" t="s">
        <v>41</v>
      </c>
      <c r="D79" s="6" t="s">
        <v>399</v>
      </c>
      <c r="E79" s="61">
        <v>3.0</v>
      </c>
      <c r="F79" s="61">
        <v>15.0</v>
      </c>
      <c r="G79" s="61">
        <v>18.0</v>
      </c>
      <c r="H79" s="8">
        <v>2541.26</v>
      </c>
      <c r="I79" s="8">
        <v>45742.73</v>
      </c>
      <c r="J79" s="8">
        <v>3646.61</v>
      </c>
      <c r="K79" s="8">
        <v>65638.91</v>
      </c>
      <c r="L79" s="8">
        <v>6187.87</v>
      </c>
      <c r="M79" s="8">
        <v>111381.64</v>
      </c>
      <c r="N79" s="62">
        <v>1.0</v>
      </c>
      <c r="O79" s="62">
        <v>0.67</v>
      </c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0"/>
    </row>
    <row r="80">
      <c r="A80" s="56" t="str">
        <f>VLOOKUP(D80,'Lender Reference Sheet'!A:B,2,false)</f>
        <v>SANTANDER CONSUMER USA</v>
      </c>
      <c r="B80" s="56" t="str">
        <f>VLOOKUP(D80,'Lender Reference Sheet'!A:C,3,false)</f>
        <v>Non-Preffered</v>
      </c>
      <c r="C80" s="6" t="s">
        <v>46</v>
      </c>
      <c r="D80" s="6" t="s">
        <v>1140</v>
      </c>
      <c r="E80" s="61">
        <v>4.0</v>
      </c>
      <c r="F80" s="61">
        <v>6.0</v>
      </c>
      <c r="G80" s="61">
        <v>10.0</v>
      </c>
      <c r="H80" s="8">
        <v>2539.84</v>
      </c>
      <c r="I80" s="8">
        <v>25398.44</v>
      </c>
      <c r="J80" s="8">
        <v>558.06</v>
      </c>
      <c r="K80" s="8">
        <v>5580.57</v>
      </c>
      <c r="L80" s="8">
        <v>3097.9</v>
      </c>
      <c r="M80" s="8">
        <v>30979.01</v>
      </c>
      <c r="N80" s="62">
        <v>1.0</v>
      </c>
      <c r="O80" s="62">
        <v>0.9</v>
      </c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0"/>
    </row>
    <row r="81">
      <c r="A81" s="56" t="str">
        <f>VLOOKUP(D81,'Lender Reference Sheet'!A:B,2,false)</f>
        <v>KIA MOTORS FINANCE</v>
      </c>
      <c r="B81" s="56" t="str">
        <f>VLOOKUP(D81,'Lender Reference Sheet'!A:C,3,false)</f>
        <v>Captive</v>
      </c>
      <c r="C81" s="6" t="s">
        <v>42</v>
      </c>
      <c r="D81" s="6" t="s">
        <v>835</v>
      </c>
      <c r="E81" s="61">
        <v>8.0</v>
      </c>
      <c r="F81" s="61">
        <v>0.0</v>
      </c>
      <c r="G81" s="61">
        <v>8.0</v>
      </c>
      <c r="H81" s="8">
        <v>2508.98</v>
      </c>
      <c r="I81" s="8">
        <v>20071.81</v>
      </c>
      <c r="J81" s="8">
        <v>-297.33</v>
      </c>
      <c r="K81" s="8">
        <v>-2378.67</v>
      </c>
      <c r="L81" s="8">
        <v>2211.64</v>
      </c>
      <c r="M81" s="8">
        <v>17693.14</v>
      </c>
      <c r="N81" s="62">
        <v>1.0</v>
      </c>
      <c r="O81" s="62">
        <v>0.38</v>
      </c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0"/>
    </row>
    <row r="82">
      <c r="A82" s="56" t="str">
        <f>VLOOKUP(D82,'Lender Reference Sheet'!A:B,2,false)</f>
        <v>REGIONAL ACCEPTANCE CORPORATION</v>
      </c>
      <c r="B82" s="56" t="str">
        <f>VLOOKUP(D82,'Lender Reference Sheet'!A:C,3,false)</f>
        <v>Non-Preffered</v>
      </c>
      <c r="C82" s="6" t="s">
        <v>43</v>
      </c>
      <c r="D82" s="6" t="s">
        <v>1105</v>
      </c>
      <c r="E82" s="61">
        <v>1.0</v>
      </c>
      <c r="F82" s="61">
        <v>2.0</v>
      </c>
      <c r="G82" s="61">
        <v>3.0</v>
      </c>
      <c r="H82" s="8">
        <v>2488.02</v>
      </c>
      <c r="I82" s="8">
        <v>7464.07</v>
      </c>
      <c r="J82" s="8">
        <v>-1098.09</v>
      </c>
      <c r="K82" s="8">
        <v>-3294.27</v>
      </c>
      <c r="L82" s="8">
        <v>1389.93</v>
      </c>
      <c r="M82" s="8">
        <v>4169.8</v>
      </c>
      <c r="N82" s="62">
        <v>1.0</v>
      </c>
      <c r="O82" s="62">
        <v>1.0</v>
      </c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0"/>
    </row>
    <row r="83">
      <c r="A83" s="56" t="str">
        <f>VLOOKUP(D83,'Lender Reference Sheet'!A:B,2,false)</f>
        <v>COMMUNICATION FCU</v>
      </c>
      <c r="B83" s="56" t="str">
        <f>VLOOKUP(D83,'Lender Reference Sheet'!A:C,3,false)</f>
        <v>Credit Union</v>
      </c>
      <c r="C83" s="6" t="s">
        <v>43</v>
      </c>
      <c r="D83" s="6" t="s">
        <v>84</v>
      </c>
      <c r="E83" s="61">
        <v>1.0</v>
      </c>
      <c r="F83" s="61">
        <v>4.0</v>
      </c>
      <c r="G83" s="61">
        <v>5.0</v>
      </c>
      <c r="H83" s="8">
        <v>2474.37</v>
      </c>
      <c r="I83" s="8">
        <v>12371.87</v>
      </c>
      <c r="J83" s="8">
        <v>-929.4</v>
      </c>
      <c r="K83" s="8">
        <v>-4647.02</v>
      </c>
      <c r="L83" s="8">
        <v>1544.97</v>
      </c>
      <c r="M83" s="8">
        <v>7724.85</v>
      </c>
      <c r="N83" s="62">
        <v>1.0</v>
      </c>
      <c r="O83" s="62">
        <v>1.0</v>
      </c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0"/>
    </row>
    <row r="84">
      <c r="A84" s="56" t="str">
        <f>VLOOKUP(D84,'Lender Reference Sheet'!A:B,2,false)</f>
        <v>REGIONAL ACCEPTANCE CORPORATION</v>
      </c>
      <c r="B84" s="56" t="str">
        <f>VLOOKUP(D84,'Lender Reference Sheet'!A:C,3,false)</f>
        <v>Non-Preffered</v>
      </c>
      <c r="C84" s="6" t="s">
        <v>41</v>
      </c>
      <c r="D84" s="6" t="s">
        <v>1106</v>
      </c>
      <c r="E84" s="61">
        <v>0.0</v>
      </c>
      <c r="F84" s="61">
        <v>2.0</v>
      </c>
      <c r="G84" s="61">
        <v>2.0</v>
      </c>
      <c r="H84" s="8">
        <v>2457.5</v>
      </c>
      <c r="I84" s="8">
        <v>4915.0</v>
      </c>
      <c r="J84" s="8">
        <v>-2109.81</v>
      </c>
      <c r="K84" s="8">
        <v>-4219.61</v>
      </c>
      <c r="L84" s="8">
        <v>347.7</v>
      </c>
      <c r="M84" s="8">
        <v>695.39</v>
      </c>
      <c r="N84" s="62">
        <v>1.0</v>
      </c>
      <c r="O84" s="62">
        <v>1.0</v>
      </c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0"/>
    </row>
    <row r="85">
      <c r="A85" s="56" t="str">
        <f>VLOOKUP(D85,'Lender Reference Sheet'!A:B,2,false)</f>
        <v>STELLANTIS FINANCIAL SERV</v>
      </c>
      <c r="B85" s="56" t="str">
        <f>VLOOKUP(D85,'Lender Reference Sheet'!A:C,3,false)</f>
        <v>Captive</v>
      </c>
      <c r="C85" s="6" t="s">
        <v>39</v>
      </c>
      <c r="D85" s="6" t="s">
        <v>1225</v>
      </c>
      <c r="E85" s="61">
        <v>1.0</v>
      </c>
      <c r="F85" s="61">
        <v>0.0</v>
      </c>
      <c r="G85" s="61">
        <v>1.0</v>
      </c>
      <c r="H85" s="8">
        <v>2456.0</v>
      </c>
      <c r="I85" s="8">
        <v>2456.0</v>
      </c>
      <c r="J85" s="8">
        <v>-1708.9</v>
      </c>
      <c r="K85" s="8">
        <v>-1708.9</v>
      </c>
      <c r="L85" s="8">
        <v>747.1</v>
      </c>
      <c r="M85" s="8">
        <v>747.1</v>
      </c>
      <c r="N85" s="62">
        <v>1.0</v>
      </c>
      <c r="O85" s="62">
        <v>1.0</v>
      </c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0"/>
    </row>
    <row r="86">
      <c r="A86" s="56" t="str">
        <f>VLOOKUP(D86,'Lender Reference Sheet'!A:B,2,false)</f>
        <v>GLOBAL LENDING SERVICES </v>
      </c>
      <c r="B86" s="56" t="str">
        <f>VLOOKUP(D86,'Lender Reference Sheet'!A:C,3,false)</f>
        <v>Clear Lane Pass</v>
      </c>
      <c r="C86" s="6" t="s">
        <v>40</v>
      </c>
      <c r="D86" s="6" t="s">
        <v>735</v>
      </c>
      <c r="E86" s="61">
        <v>0.0</v>
      </c>
      <c r="F86" s="61">
        <v>1.0</v>
      </c>
      <c r="G86" s="61">
        <v>1.0</v>
      </c>
      <c r="H86" s="8">
        <v>2447.32</v>
      </c>
      <c r="I86" s="8">
        <v>2447.32</v>
      </c>
      <c r="J86" s="8">
        <v>3722.74</v>
      </c>
      <c r="K86" s="8">
        <v>3722.74</v>
      </c>
      <c r="L86" s="8">
        <v>6170.06</v>
      </c>
      <c r="M86" s="8">
        <v>6170.06</v>
      </c>
      <c r="N86" s="62">
        <v>1.0</v>
      </c>
      <c r="O86" s="62">
        <v>1.0</v>
      </c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0"/>
    </row>
    <row r="87">
      <c r="A87" s="56" t="str">
        <f>VLOOKUP(D87,'Lender Reference Sheet'!A:B,2,false)</f>
        <v>NMAC</v>
      </c>
      <c r="B87" s="56" t="str">
        <f>VLOOKUP(D87,'Lender Reference Sheet'!A:C,3,false)</f>
        <v>Captive</v>
      </c>
      <c r="C87" s="6" t="s">
        <v>55</v>
      </c>
      <c r="D87" s="6" t="s">
        <v>968</v>
      </c>
      <c r="E87" s="61">
        <v>8.0</v>
      </c>
      <c r="F87" s="61">
        <v>1.0</v>
      </c>
      <c r="G87" s="61">
        <v>9.0</v>
      </c>
      <c r="H87" s="8">
        <v>2440.2</v>
      </c>
      <c r="I87" s="8">
        <v>21961.8</v>
      </c>
      <c r="J87" s="8">
        <v>1305.25</v>
      </c>
      <c r="K87" s="8">
        <v>11747.25</v>
      </c>
      <c r="L87" s="8">
        <v>3745.45</v>
      </c>
      <c r="M87" s="8">
        <v>33709.05</v>
      </c>
      <c r="N87" s="62">
        <v>1.0</v>
      </c>
      <c r="O87" s="62">
        <v>0.67</v>
      </c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0"/>
    </row>
    <row r="88">
      <c r="A88" s="56" t="str">
        <f>VLOOKUP(D88,'Lender Reference Sheet'!A:B,2,false)</f>
        <v>EASTMAN CU</v>
      </c>
      <c r="B88" s="56" t="str">
        <f>VLOOKUP(D88,'Lender Reference Sheet'!A:C,3,false)</f>
        <v>Credit Union</v>
      </c>
      <c r="C88" s="6" t="s">
        <v>40</v>
      </c>
      <c r="D88" s="6" t="s">
        <v>97</v>
      </c>
      <c r="E88" s="61">
        <v>1.0</v>
      </c>
      <c r="F88" s="61">
        <v>2.0</v>
      </c>
      <c r="G88" s="61">
        <v>3.0</v>
      </c>
      <c r="H88" s="8">
        <v>2375.13</v>
      </c>
      <c r="I88" s="8">
        <v>7125.38</v>
      </c>
      <c r="J88" s="8">
        <v>1097.16</v>
      </c>
      <c r="K88" s="8">
        <v>3291.48</v>
      </c>
      <c r="L88" s="8">
        <v>3472.29</v>
      </c>
      <c r="M88" s="8">
        <v>10416.86</v>
      </c>
      <c r="N88" s="62">
        <v>1.0</v>
      </c>
      <c r="O88" s="62">
        <v>1.0</v>
      </c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0"/>
    </row>
    <row r="89">
      <c r="A89" s="56" t="str">
        <f>VLOOKUP(D89,'Lender Reference Sheet'!A:B,2,false)</f>
        <v>CONSUMER PORTFOLIO SERVICES</v>
      </c>
      <c r="B89" s="56" t="str">
        <f>VLOOKUP(D89,'Lender Reference Sheet'!A:C,3,false)</f>
        <v>Clear Lane Pass</v>
      </c>
      <c r="C89" s="6" t="s">
        <v>43</v>
      </c>
      <c r="D89" s="6" t="s">
        <v>492</v>
      </c>
      <c r="E89" s="61">
        <v>1.0</v>
      </c>
      <c r="F89" s="61">
        <v>1.0</v>
      </c>
      <c r="G89" s="61">
        <v>2.0</v>
      </c>
      <c r="H89" s="8">
        <v>2358.0</v>
      </c>
      <c r="I89" s="8">
        <v>4715.99</v>
      </c>
      <c r="J89" s="8">
        <v>527.27</v>
      </c>
      <c r="K89" s="8">
        <v>1054.54</v>
      </c>
      <c r="L89" s="8">
        <v>2885.27</v>
      </c>
      <c r="M89" s="8">
        <v>5770.53</v>
      </c>
      <c r="N89" s="62">
        <v>1.0</v>
      </c>
      <c r="O89" s="62">
        <v>0.5</v>
      </c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0"/>
    </row>
    <row r="90">
      <c r="A90" s="56" t="str">
        <f>VLOOKUP(D90,'Lender Reference Sheet'!A:B,2,false)</f>
        <v>NMAC</v>
      </c>
      <c r="B90" s="56" t="str">
        <f>VLOOKUP(D90,'Lender Reference Sheet'!A:C,3,false)</f>
        <v>Captive</v>
      </c>
      <c r="C90" s="6" t="s">
        <v>35</v>
      </c>
      <c r="D90" s="6" t="s">
        <v>968</v>
      </c>
      <c r="E90" s="61">
        <v>16.0</v>
      </c>
      <c r="F90" s="61">
        <v>4.0</v>
      </c>
      <c r="G90" s="61">
        <v>20.0</v>
      </c>
      <c r="H90" s="8">
        <v>2334.39</v>
      </c>
      <c r="I90" s="8">
        <v>46687.85</v>
      </c>
      <c r="J90" s="8">
        <v>1097.27</v>
      </c>
      <c r="K90" s="8">
        <v>21945.43</v>
      </c>
      <c r="L90" s="8">
        <v>3431.66</v>
      </c>
      <c r="M90" s="8">
        <v>68633.28</v>
      </c>
      <c r="N90" s="62">
        <v>1.0</v>
      </c>
      <c r="O90" s="62">
        <v>0.75</v>
      </c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0"/>
    </row>
    <row r="91">
      <c r="A91" s="56" t="str">
        <f>VLOOKUP(D91,'Lender Reference Sheet'!A:B,2,false)</f>
        <v>JP MORGAN CHASE BANK</v>
      </c>
      <c r="B91" s="56" t="str">
        <f>VLOOKUP(D91,'Lender Reference Sheet'!A:C,3,false)</f>
        <v>Non-Preffered</v>
      </c>
      <c r="C91" s="6" t="s">
        <v>55</v>
      </c>
      <c r="D91" s="6" t="s">
        <v>823</v>
      </c>
      <c r="E91" s="61">
        <v>0.0</v>
      </c>
      <c r="F91" s="61">
        <v>2.0</v>
      </c>
      <c r="G91" s="61">
        <v>2.0</v>
      </c>
      <c r="H91" s="8">
        <v>2333.15</v>
      </c>
      <c r="I91" s="8">
        <v>4666.29</v>
      </c>
      <c r="J91" s="8">
        <v>758.67</v>
      </c>
      <c r="K91" s="8">
        <v>1517.33</v>
      </c>
      <c r="L91" s="8">
        <v>3091.81</v>
      </c>
      <c r="M91" s="8">
        <v>6183.62</v>
      </c>
      <c r="N91" s="62">
        <v>1.0</v>
      </c>
      <c r="O91" s="62">
        <v>1.0</v>
      </c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0"/>
    </row>
    <row r="92">
      <c r="A92" s="56" t="str">
        <f>VLOOKUP(D92,'Lender Reference Sheet'!A:B,2,false)</f>
        <v>INTRUST BANK</v>
      </c>
      <c r="B92" s="56" t="str">
        <f>VLOOKUP(D92,'Lender Reference Sheet'!A:C,3,false)</f>
        <v>Cash</v>
      </c>
      <c r="C92" s="6" t="s">
        <v>43</v>
      </c>
      <c r="D92" s="6" t="s">
        <v>810</v>
      </c>
      <c r="E92" s="61">
        <v>0.0</v>
      </c>
      <c r="F92" s="61">
        <v>2.0</v>
      </c>
      <c r="G92" s="61">
        <v>2.0</v>
      </c>
      <c r="H92" s="8">
        <v>2321.05</v>
      </c>
      <c r="I92" s="8">
        <v>4642.1</v>
      </c>
      <c r="J92" s="8">
        <v>-2675.93</v>
      </c>
      <c r="K92" s="8">
        <v>-5351.85</v>
      </c>
      <c r="L92" s="8">
        <v>-354.88</v>
      </c>
      <c r="M92" s="8">
        <v>-709.75</v>
      </c>
      <c r="N92" s="62">
        <v>1.0</v>
      </c>
      <c r="O92" s="62">
        <v>0.5</v>
      </c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0"/>
    </row>
    <row r="93">
      <c r="A93" s="56" t="str">
        <f>VLOOKUP(D93,'Lender Reference Sheet'!A:B,2,false)</f>
        <v>WELLS FARGO AUTO</v>
      </c>
      <c r="B93" s="56" t="str">
        <f>VLOOKUP(D93,'Lender Reference Sheet'!A:C,3,false)</f>
        <v>Non-Preffered</v>
      </c>
      <c r="C93" s="6" t="s">
        <v>18</v>
      </c>
      <c r="D93" s="6" t="s">
        <v>1437</v>
      </c>
      <c r="E93" s="61">
        <v>0.0</v>
      </c>
      <c r="F93" s="61">
        <v>4.0</v>
      </c>
      <c r="G93" s="61">
        <v>4.0</v>
      </c>
      <c r="H93" s="8">
        <v>2284.71</v>
      </c>
      <c r="I93" s="8">
        <v>9138.83</v>
      </c>
      <c r="J93" s="8">
        <v>-179.04</v>
      </c>
      <c r="K93" s="8">
        <v>-716.15</v>
      </c>
      <c r="L93" s="8">
        <v>2105.67</v>
      </c>
      <c r="M93" s="8">
        <v>8422.68</v>
      </c>
      <c r="N93" s="62">
        <v>1.0</v>
      </c>
      <c r="O93" s="62">
        <v>0.5</v>
      </c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0"/>
    </row>
    <row r="94">
      <c r="A94" s="56" t="str">
        <f>VLOOKUP(D94,'Lender Reference Sheet'!A:B,2,false)</f>
        <v>#N/A</v>
      </c>
      <c r="B94" s="56" t="str">
        <f>VLOOKUP(D94,'Lender Reference Sheet'!A:C,3,false)</f>
        <v>#N/A</v>
      </c>
      <c r="C94" s="6" t="s">
        <v>37</v>
      </c>
      <c r="D94" s="6" t="s">
        <v>1502</v>
      </c>
      <c r="E94" s="61">
        <v>0.0</v>
      </c>
      <c r="F94" s="61">
        <v>5.0</v>
      </c>
      <c r="G94" s="61">
        <v>5.0</v>
      </c>
      <c r="H94" s="8">
        <v>2283.42</v>
      </c>
      <c r="I94" s="8">
        <v>11417.1</v>
      </c>
      <c r="J94" s="8">
        <v>-179.32</v>
      </c>
      <c r="K94" s="8">
        <v>-896.59</v>
      </c>
      <c r="L94" s="8">
        <v>2104.1</v>
      </c>
      <c r="M94" s="8">
        <v>10520.51</v>
      </c>
      <c r="N94" s="62">
        <v>1.0</v>
      </c>
      <c r="O94" s="62">
        <v>0.6</v>
      </c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0"/>
    </row>
    <row r="95">
      <c r="A95" s="56" t="str">
        <f>VLOOKUP(D95,'Lender Reference Sheet'!A:B,2,false)</f>
        <v>EASTMAN CU</v>
      </c>
      <c r="B95" s="56" t="str">
        <f>VLOOKUP(D95,'Lender Reference Sheet'!A:C,3,false)</f>
        <v>Credit Union</v>
      </c>
      <c r="C95" s="6" t="s">
        <v>34</v>
      </c>
      <c r="D95" s="6" t="s">
        <v>97</v>
      </c>
      <c r="E95" s="61">
        <v>6.0</v>
      </c>
      <c r="F95" s="61">
        <v>24.0</v>
      </c>
      <c r="G95" s="61">
        <v>30.0</v>
      </c>
      <c r="H95" s="8">
        <v>2265.68</v>
      </c>
      <c r="I95" s="8">
        <v>67970.53</v>
      </c>
      <c r="J95" s="8">
        <v>1391.31</v>
      </c>
      <c r="K95" s="8">
        <v>41739.29</v>
      </c>
      <c r="L95" s="8">
        <v>3656.99</v>
      </c>
      <c r="M95" s="8">
        <v>109709.82</v>
      </c>
      <c r="N95" s="62">
        <v>1.0</v>
      </c>
      <c r="O95" s="62">
        <v>0.77</v>
      </c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0"/>
    </row>
    <row r="96">
      <c r="A96" s="56" t="str">
        <f>VLOOKUP(D96,'Lender Reference Sheet'!A:B,2,false)</f>
        <v>GM FINANCIAL SERVICES</v>
      </c>
      <c r="B96" s="56" t="str">
        <f>VLOOKUP(D96,'Lender Reference Sheet'!A:C,3,false)</f>
        <v>Captive</v>
      </c>
      <c r="C96" s="6" t="s">
        <v>40</v>
      </c>
      <c r="D96" s="6" t="s">
        <v>122</v>
      </c>
      <c r="E96" s="61">
        <v>1.0</v>
      </c>
      <c r="F96" s="61">
        <v>1.0</v>
      </c>
      <c r="G96" s="61">
        <v>2.0</v>
      </c>
      <c r="H96" s="8">
        <v>2259.28</v>
      </c>
      <c r="I96" s="8">
        <v>4518.55</v>
      </c>
      <c r="J96" s="8">
        <v>927.06</v>
      </c>
      <c r="K96" s="8">
        <v>1854.11</v>
      </c>
      <c r="L96" s="8">
        <v>3186.33</v>
      </c>
      <c r="M96" s="8">
        <v>6372.66</v>
      </c>
      <c r="N96" s="62">
        <v>1.0</v>
      </c>
      <c r="O96" s="62">
        <v>1.0</v>
      </c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0"/>
    </row>
    <row r="97">
      <c r="A97" s="56" t="str">
        <f>VLOOKUP(D97,'Lender Reference Sheet'!A:B,2,false)</f>
        <v>TD AUTO FINANCE</v>
      </c>
      <c r="B97" s="56" t="str">
        <f>VLOOKUP(D97,'Lender Reference Sheet'!A:C,3,false)</f>
        <v>Non-Preffered</v>
      </c>
      <c r="C97" s="6" t="s">
        <v>21</v>
      </c>
      <c r="D97" s="6" t="s">
        <v>1240</v>
      </c>
      <c r="E97" s="61">
        <v>5.0</v>
      </c>
      <c r="F97" s="61">
        <v>1.0</v>
      </c>
      <c r="G97" s="61">
        <v>6.0</v>
      </c>
      <c r="H97" s="8">
        <v>2229.18</v>
      </c>
      <c r="I97" s="8">
        <v>13375.05</v>
      </c>
      <c r="J97" s="8">
        <v>966.67</v>
      </c>
      <c r="K97" s="8">
        <v>5800.01</v>
      </c>
      <c r="L97" s="8">
        <v>3195.84</v>
      </c>
      <c r="M97" s="8">
        <v>19175.06</v>
      </c>
      <c r="N97" s="62">
        <v>1.0</v>
      </c>
      <c r="O97" s="62">
        <v>0.5</v>
      </c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0"/>
    </row>
    <row r="98">
      <c r="A98" s="56" t="str">
        <f>VLOOKUP(D98,'Lender Reference Sheet'!A:B,2,false)</f>
        <v>AMERICREDIT FINANCIAL SERVICES</v>
      </c>
      <c r="B98" s="56" t="str">
        <f>VLOOKUP(D98,'Lender Reference Sheet'!A:C,3,false)</f>
        <v>Non-Preffered</v>
      </c>
      <c r="C98" s="6" t="s">
        <v>50</v>
      </c>
      <c r="D98" s="6" t="s">
        <v>279</v>
      </c>
      <c r="E98" s="61">
        <v>1.0</v>
      </c>
      <c r="F98" s="61">
        <v>1.0</v>
      </c>
      <c r="G98" s="61">
        <v>2.0</v>
      </c>
      <c r="H98" s="8">
        <v>2227.43</v>
      </c>
      <c r="I98" s="8">
        <v>4454.86</v>
      </c>
      <c r="J98" s="8">
        <v>1216.56</v>
      </c>
      <c r="K98" s="8">
        <v>2433.11</v>
      </c>
      <c r="L98" s="8">
        <v>3443.99</v>
      </c>
      <c r="M98" s="8">
        <v>6887.97</v>
      </c>
      <c r="N98" s="62">
        <v>1.0</v>
      </c>
      <c r="O98" s="62">
        <v>1.0</v>
      </c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0"/>
    </row>
    <row r="99">
      <c r="A99" s="56" t="str">
        <f>VLOOKUP(D99,'Lender Reference Sheet'!A:B,2,false)</f>
        <v>#N/A</v>
      </c>
      <c r="B99" s="56" t="str">
        <f>VLOOKUP(D99,'Lender Reference Sheet'!A:C,3,false)</f>
        <v>#N/A</v>
      </c>
      <c r="C99" s="6" t="s">
        <v>35</v>
      </c>
      <c r="D99" s="6" t="s">
        <v>1505</v>
      </c>
      <c r="E99" s="61">
        <v>0.0</v>
      </c>
      <c r="F99" s="61">
        <v>1.0</v>
      </c>
      <c r="G99" s="61">
        <v>1.0</v>
      </c>
      <c r="H99" s="8">
        <v>2224.0</v>
      </c>
      <c r="I99" s="8">
        <v>2224.0</v>
      </c>
      <c r="J99" s="8">
        <v>-977.8</v>
      </c>
      <c r="K99" s="8">
        <v>-977.8</v>
      </c>
      <c r="L99" s="8">
        <v>1246.2</v>
      </c>
      <c r="M99" s="8">
        <v>1246.2</v>
      </c>
      <c r="N99" s="62">
        <v>1.0</v>
      </c>
      <c r="O99" s="62">
        <v>1.0</v>
      </c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0"/>
    </row>
    <row r="100">
      <c r="A100" s="56" t="str">
        <f>VLOOKUP(D100,'Lender Reference Sheet'!A:B,2,false)</f>
        <v>TRUIST BANK</v>
      </c>
      <c r="B100" s="56" t="str">
        <f>VLOOKUP(D100,'Lender Reference Sheet'!A:C,3,false)</f>
        <v>Non-Preffered</v>
      </c>
      <c r="C100" s="6" t="s">
        <v>1498</v>
      </c>
      <c r="D100" s="6" t="s">
        <v>1335</v>
      </c>
      <c r="E100" s="61">
        <v>0.0</v>
      </c>
      <c r="F100" s="61">
        <v>1.0</v>
      </c>
      <c r="G100" s="61">
        <v>1.0</v>
      </c>
      <c r="H100" s="8">
        <v>2216.0</v>
      </c>
      <c r="I100" s="8">
        <v>2216.0</v>
      </c>
      <c r="J100" s="8">
        <v>-1378.27</v>
      </c>
      <c r="K100" s="8">
        <v>-1378.27</v>
      </c>
      <c r="L100" s="8">
        <v>837.73</v>
      </c>
      <c r="M100" s="8">
        <v>837.73</v>
      </c>
      <c r="N100" s="62">
        <v>1.0</v>
      </c>
      <c r="O100" s="62">
        <v>1.0</v>
      </c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0"/>
    </row>
    <row r="101">
      <c r="A101" s="56" t="str">
        <f>VLOOKUP(D101,'Lender Reference Sheet'!A:B,2,false)</f>
        <v>GLOBAL LENDING SERVICES </v>
      </c>
      <c r="B101" s="56" t="str">
        <f>VLOOKUP(D101,'Lender Reference Sheet'!A:C,3,false)</f>
        <v>Clear Lane Pass</v>
      </c>
      <c r="C101" s="6" t="s">
        <v>46</v>
      </c>
      <c r="D101" s="6" t="s">
        <v>738</v>
      </c>
      <c r="E101" s="61">
        <v>0.0</v>
      </c>
      <c r="F101" s="61">
        <v>9.0</v>
      </c>
      <c r="G101" s="61">
        <v>9.0</v>
      </c>
      <c r="H101" s="8">
        <v>2205.87</v>
      </c>
      <c r="I101" s="8">
        <v>19852.82</v>
      </c>
      <c r="J101" s="8">
        <v>16.84</v>
      </c>
      <c r="K101" s="8">
        <v>151.53</v>
      </c>
      <c r="L101" s="8">
        <v>2222.71</v>
      </c>
      <c r="M101" s="8">
        <v>20004.35</v>
      </c>
      <c r="N101" s="62">
        <v>1.0</v>
      </c>
      <c r="O101" s="62">
        <v>1.0</v>
      </c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0"/>
    </row>
    <row r="102">
      <c r="A102" s="56" t="str">
        <f>VLOOKUP(D102,'Lender Reference Sheet'!A:B,2,false)</f>
        <v>PNC BANK</v>
      </c>
      <c r="B102" s="56" t="str">
        <f>VLOOKUP(D102,'Lender Reference Sheet'!A:C,3,false)</f>
        <v>Preferred Lenders</v>
      </c>
      <c r="C102" s="6" t="s">
        <v>1498</v>
      </c>
      <c r="D102" s="6" t="s">
        <v>1041</v>
      </c>
      <c r="E102" s="61">
        <v>0.0</v>
      </c>
      <c r="F102" s="61">
        <v>1.0</v>
      </c>
      <c r="G102" s="61">
        <v>1.0</v>
      </c>
      <c r="H102" s="8">
        <v>2182.03</v>
      </c>
      <c r="I102" s="8">
        <v>2182.03</v>
      </c>
      <c r="J102" s="8">
        <v>-1991.54</v>
      </c>
      <c r="K102" s="8">
        <v>-1991.54</v>
      </c>
      <c r="L102" s="8">
        <v>190.49</v>
      </c>
      <c r="M102" s="8">
        <v>190.49</v>
      </c>
      <c r="N102" s="62">
        <v>1.0</v>
      </c>
      <c r="O102" s="62">
        <v>1.0</v>
      </c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0"/>
    </row>
    <row r="103">
      <c r="A103" s="56" t="str">
        <f>VLOOKUP(D103,'Lender Reference Sheet'!A:B,2,false)</f>
        <v>PNC BANK</v>
      </c>
      <c r="B103" s="56" t="str">
        <f>VLOOKUP(D103,'Lender Reference Sheet'!A:C,3,false)</f>
        <v>Preferred Lenders</v>
      </c>
      <c r="C103" s="6" t="s">
        <v>32</v>
      </c>
      <c r="D103" s="6" t="s">
        <v>1038</v>
      </c>
      <c r="E103" s="61">
        <v>3.0</v>
      </c>
      <c r="F103" s="61">
        <v>1.0</v>
      </c>
      <c r="G103" s="61">
        <v>4.0</v>
      </c>
      <c r="H103" s="8">
        <v>2116.26</v>
      </c>
      <c r="I103" s="8">
        <v>8465.05</v>
      </c>
      <c r="J103" s="8">
        <v>1323.44</v>
      </c>
      <c r="K103" s="8">
        <v>5293.75</v>
      </c>
      <c r="L103" s="8">
        <v>3439.7</v>
      </c>
      <c r="M103" s="8">
        <v>13758.8</v>
      </c>
      <c r="N103" s="62">
        <v>1.0</v>
      </c>
      <c r="O103" s="62">
        <v>0.75</v>
      </c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0"/>
    </row>
    <row r="104">
      <c r="A104" s="56" t="str">
        <f>VLOOKUP(D104,'Lender Reference Sheet'!A:B,2,false)</f>
        <v>CAPITAL ONE</v>
      </c>
      <c r="B104" s="56" t="str">
        <f>VLOOKUP(D104,'Lender Reference Sheet'!A:C,3,false)</f>
        <v>Non-Preffered</v>
      </c>
      <c r="C104" s="6" t="s">
        <v>45</v>
      </c>
      <c r="D104" s="6" t="s">
        <v>399</v>
      </c>
      <c r="E104" s="61">
        <v>6.0</v>
      </c>
      <c r="F104" s="61">
        <v>4.0</v>
      </c>
      <c r="G104" s="61">
        <v>10.0</v>
      </c>
      <c r="H104" s="8">
        <v>2112.79</v>
      </c>
      <c r="I104" s="8">
        <v>21127.91</v>
      </c>
      <c r="J104" s="8">
        <v>653.6</v>
      </c>
      <c r="K104" s="8">
        <v>6536.03</v>
      </c>
      <c r="L104" s="8">
        <v>2766.39</v>
      </c>
      <c r="M104" s="8">
        <v>27663.94</v>
      </c>
      <c r="N104" s="62">
        <v>1.0</v>
      </c>
      <c r="O104" s="62">
        <v>0.7</v>
      </c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0"/>
    </row>
    <row r="105">
      <c r="A105" s="56" t="str">
        <f>VLOOKUP(D105,'Lender Reference Sheet'!A:B,2,false)</f>
        <v>TRUIST BANK</v>
      </c>
      <c r="B105" s="56" t="str">
        <f>VLOOKUP(D105,'Lender Reference Sheet'!A:C,3,false)</f>
        <v>Non-Preffered</v>
      </c>
      <c r="C105" s="6" t="s">
        <v>32</v>
      </c>
      <c r="D105" s="6" t="s">
        <v>1336</v>
      </c>
      <c r="E105" s="61">
        <v>1.0</v>
      </c>
      <c r="F105" s="61">
        <v>1.0</v>
      </c>
      <c r="G105" s="61">
        <v>2.0</v>
      </c>
      <c r="H105" s="8">
        <v>2103.64</v>
      </c>
      <c r="I105" s="8">
        <v>4207.27</v>
      </c>
      <c r="J105" s="8">
        <v>813.51</v>
      </c>
      <c r="K105" s="8">
        <v>1627.02</v>
      </c>
      <c r="L105" s="8">
        <v>2917.15</v>
      </c>
      <c r="M105" s="8">
        <v>5834.29</v>
      </c>
      <c r="N105" s="62">
        <v>1.0</v>
      </c>
      <c r="O105" s="62">
        <v>0.0</v>
      </c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0"/>
    </row>
    <row r="106">
      <c r="A106" s="56" t="str">
        <f>VLOOKUP(D106,'Lender Reference Sheet'!A:B,2,false)</f>
        <v>REGIONAL ACCEPTANCE CORPORATION</v>
      </c>
      <c r="B106" s="56" t="str">
        <f>VLOOKUP(D106,'Lender Reference Sheet'!A:C,3,false)</f>
        <v>Non-Preffered</v>
      </c>
      <c r="C106" s="6" t="s">
        <v>32</v>
      </c>
      <c r="D106" s="6" t="s">
        <v>1105</v>
      </c>
      <c r="E106" s="61">
        <v>2.0</v>
      </c>
      <c r="F106" s="61">
        <v>3.0</v>
      </c>
      <c r="G106" s="61">
        <v>5.0</v>
      </c>
      <c r="H106" s="8">
        <v>2098.88</v>
      </c>
      <c r="I106" s="8">
        <v>10494.38</v>
      </c>
      <c r="J106" s="8">
        <v>1481.83</v>
      </c>
      <c r="K106" s="8">
        <v>7409.17</v>
      </c>
      <c r="L106" s="8">
        <v>3580.71</v>
      </c>
      <c r="M106" s="8">
        <v>17903.55</v>
      </c>
      <c r="N106" s="62">
        <v>1.0</v>
      </c>
      <c r="O106" s="62">
        <v>0.8</v>
      </c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0"/>
    </row>
    <row r="107">
      <c r="A107" s="56" t="str">
        <f>VLOOKUP(D107,'Lender Reference Sheet'!A:B,2,false)</f>
        <v>KIA MOTORS FINANCE</v>
      </c>
      <c r="B107" s="56" t="str">
        <f>VLOOKUP(D107,'Lender Reference Sheet'!A:C,3,false)</f>
        <v>Captive</v>
      </c>
      <c r="C107" s="6" t="s">
        <v>46</v>
      </c>
      <c r="D107" s="6" t="s">
        <v>835</v>
      </c>
      <c r="E107" s="61">
        <v>51.0</v>
      </c>
      <c r="F107" s="61">
        <v>0.0</v>
      </c>
      <c r="G107" s="61">
        <v>51.0</v>
      </c>
      <c r="H107" s="8">
        <v>2097.33</v>
      </c>
      <c r="I107" s="8">
        <v>106963.64</v>
      </c>
      <c r="J107" s="8">
        <v>693.83</v>
      </c>
      <c r="K107" s="8">
        <v>35385.29</v>
      </c>
      <c r="L107" s="8">
        <v>2791.16</v>
      </c>
      <c r="M107" s="8">
        <v>142348.93</v>
      </c>
      <c r="N107" s="62">
        <v>1.0</v>
      </c>
      <c r="O107" s="62">
        <v>0.69</v>
      </c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0"/>
    </row>
    <row r="108">
      <c r="A108" s="56" t="str">
        <f>VLOOKUP(D108,'Lender Reference Sheet'!A:B,2,false)</f>
        <v>ALLY FINANCIAL</v>
      </c>
      <c r="B108" s="56" t="str">
        <f>VLOOKUP(D108,'Lender Reference Sheet'!A:C,3,false)</f>
        <v>Preferred Lenders</v>
      </c>
      <c r="C108" s="6" t="s">
        <v>29</v>
      </c>
      <c r="D108" s="6" t="s">
        <v>246</v>
      </c>
      <c r="E108" s="61">
        <v>1.0</v>
      </c>
      <c r="F108" s="61">
        <v>6.0</v>
      </c>
      <c r="G108" s="61">
        <v>7.0</v>
      </c>
      <c r="H108" s="8">
        <v>2086.29</v>
      </c>
      <c r="I108" s="8">
        <v>14604.06</v>
      </c>
      <c r="J108" s="8">
        <v>370.87</v>
      </c>
      <c r="K108" s="8">
        <v>2596.12</v>
      </c>
      <c r="L108" s="8">
        <v>2457.17</v>
      </c>
      <c r="M108" s="8">
        <v>17200.18</v>
      </c>
      <c r="N108" s="62">
        <v>1.0</v>
      </c>
      <c r="O108" s="62">
        <v>0.71</v>
      </c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0"/>
    </row>
    <row r="109">
      <c r="A109" s="56" t="str">
        <f>VLOOKUP(D109,'Lender Reference Sheet'!A:B,2,false)</f>
        <v>UNITED FCU</v>
      </c>
      <c r="B109" s="56" t="str">
        <f>VLOOKUP(D109,'Lender Reference Sheet'!A:C,3,false)</f>
        <v>Credit Union</v>
      </c>
      <c r="C109" s="6" t="s">
        <v>38</v>
      </c>
      <c r="D109" s="6" t="s">
        <v>1372</v>
      </c>
      <c r="E109" s="61">
        <v>1.0</v>
      </c>
      <c r="F109" s="61">
        <v>3.0</v>
      </c>
      <c r="G109" s="61">
        <v>4.0</v>
      </c>
      <c r="H109" s="8">
        <v>2075.47</v>
      </c>
      <c r="I109" s="8">
        <v>8301.88</v>
      </c>
      <c r="J109" s="8">
        <v>1087.89</v>
      </c>
      <c r="K109" s="8">
        <v>4351.54</v>
      </c>
      <c r="L109" s="8">
        <v>3163.36</v>
      </c>
      <c r="M109" s="8">
        <v>12653.42</v>
      </c>
      <c r="N109" s="62">
        <v>1.0</v>
      </c>
      <c r="O109" s="62">
        <v>0.5</v>
      </c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0"/>
    </row>
    <row r="110">
      <c r="A110" s="56" t="str">
        <f>VLOOKUP(D110,'Lender Reference Sheet'!A:B,2,false)</f>
        <v>CONSUMER PORTFOLIO SERVICES</v>
      </c>
      <c r="B110" s="56" t="str">
        <f>VLOOKUP(D110,'Lender Reference Sheet'!A:C,3,false)</f>
        <v>Clear Lane Pass</v>
      </c>
      <c r="C110" s="6" t="s">
        <v>38</v>
      </c>
      <c r="D110" s="6" t="s">
        <v>492</v>
      </c>
      <c r="E110" s="61">
        <v>0.0</v>
      </c>
      <c r="F110" s="61">
        <v>1.0</v>
      </c>
      <c r="G110" s="61">
        <v>1.0</v>
      </c>
      <c r="H110" s="8">
        <v>2030.78</v>
      </c>
      <c r="I110" s="8">
        <v>2030.78</v>
      </c>
      <c r="J110" s="8">
        <v>1.0</v>
      </c>
      <c r="K110" s="8">
        <v>1.0</v>
      </c>
      <c r="L110" s="8">
        <v>2031.78</v>
      </c>
      <c r="M110" s="8">
        <v>2031.78</v>
      </c>
      <c r="N110" s="62">
        <v>1.0</v>
      </c>
      <c r="O110" s="62">
        <v>1.0</v>
      </c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0"/>
    </row>
    <row r="111">
      <c r="A111" s="56" t="str">
        <f>VLOOKUP(D111,'Lender Reference Sheet'!A:B,2,false)</f>
        <v>CAPITAL ONE</v>
      </c>
      <c r="B111" s="56" t="str">
        <f>VLOOKUP(D111,'Lender Reference Sheet'!A:C,3,false)</f>
        <v>Non-Preffered</v>
      </c>
      <c r="C111" s="6" t="s">
        <v>55</v>
      </c>
      <c r="D111" s="6" t="s">
        <v>399</v>
      </c>
      <c r="E111" s="61">
        <v>1.0</v>
      </c>
      <c r="F111" s="61">
        <v>11.0</v>
      </c>
      <c r="G111" s="61">
        <v>12.0</v>
      </c>
      <c r="H111" s="8">
        <v>2029.01</v>
      </c>
      <c r="I111" s="8">
        <v>24348.14</v>
      </c>
      <c r="J111" s="8">
        <v>2333.78</v>
      </c>
      <c r="K111" s="8">
        <v>28005.34</v>
      </c>
      <c r="L111" s="8">
        <v>4362.79</v>
      </c>
      <c r="M111" s="8">
        <v>52353.48</v>
      </c>
      <c r="N111" s="62">
        <v>1.0</v>
      </c>
      <c r="O111" s="62">
        <v>0.75</v>
      </c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0"/>
    </row>
    <row r="112">
      <c r="A112" s="56" t="str">
        <f>VLOOKUP(D112,'Lender Reference Sheet'!A:B,2,false)</f>
        <v>EXETER FINANCE CORPORATION</v>
      </c>
      <c r="B112" s="56" t="str">
        <f>VLOOKUP(D112,'Lender Reference Sheet'!A:C,3,false)</f>
        <v>Clear Lane Pass</v>
      </c>
      <c r="C112" s="6" t="s">
        <v>1498</v>
      </c>
      <c r="D112" s="6" t="s">
        <v>605</v>
      </c>
      <c r="E112" s="61">
        <v>0.0</v>
      </c>
      <c r="F112" s="61">
        <v>3.0</v>
      </c>
      <c r="G112" s="61">
        <v>3.0</v>
      </c>
      <c r="H112" s="8">
        <v>2015.0</v>
      </c>
      <c r="I112" s="8">
        <v>6045.0</v>
      </c>
      <c r="J112" s="8">
        <v>1256.75</v>
      </c>
      <c r="K112" s="8">
        <v>3770.25</v>
      </c>
      <c r="L112" s="8">
        <v>3271.75</v>
      </c>
      <c r="M112" s="8">
        <v>9815.25</v>
      </c>
      <c r="N112" s="62">
        <v>1.0</v>
      </c>
      <c r="O112" s="62">
        <v>0.0</v>
      </c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0"/>
    </row>
    <row r="113">
      <c r="A113" s="56" t="str">
        <f>VLOOKUP(D113,'Lender Reference Sheet'!A:B,2,false)</f>
        <v>BANK OF AMERICA</v>
      </c>
      <c r="B113" s="56" t="str">
        <f>VLOOKUP(D113,'Lender Reference Sheet'!A:C,3,false)</f>
        <v>Non-Preffered</v>
      </c>
      <c r="C113" s="6" t="s">
        <v>21</v>
      </c>
      <c r="D113" s="6" t="s">
        <v>338</v>
      </c>
      <c r="E113" s="61">
        <v>1.0</v>
      </c>
      <c r="F113" s="61">
        <v>3.0</v>
      </c>
      <c r="G113" s="61">
        <v>4.0</v>
      </c>
      <c r="H113" s="8">
        <v>2013.85</v>
      </c>
      <c r="I113" s="8">
        <v>8055.41</v>
      </c>
      <c r="J113" s="8">
        <v>713.33</v>
      </c>
      <c r="K113" s="8">
        <v>2853.33</v>
      </c>
      <c r="L113" s="8">
        <v>2727.19</v>
      </c>
      <c r="M113" s="8">
        <v>10908.74</v>
      </c>
      <c r="N113" s="62">
        <v>1.0</v>
      </c>
      <c r="O113" s="62">
        <v>0.5</v>
      </c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0"/>
    </row>
    <row r="114">
      <c r="A114" s="56" t="str">
        <f>VLOOKUP(D114,'Lender Reference Sheet'!A:B,2,false)</f>
        <v>SANTANDER CONSUMER USA</v>
      </c>
      <c r="B114" s="56" t="str">
        <f>VLOOKUP(D114,'Lender Reference Sheet'!A:C,3,false)</f>
        <v>Non-Preffered</v>
      </c>
      <c r="C114" s="6" t="s">
        <v>32</v>
      </c>
      <c r="D114" s="6" t="s">
        <v>1140</v>
      </c>
      <c r="E114" s="61">
        <v>2.0</v>
      </c>
      <c r="F114" s="61">
        <v>1.0</v>
      </c>
      <c r="G114" s="61">
        <v>3.0</v>
      </c>
      <c r="H114" s="8">
        <v>2013.63</v>
      </c>
      <c r="I114" s="8">
        <v>6040.89</v>
      </c>
      <c r="J114" s="8">
        <v>-1276.15</v>
      </c>
      <c r="K114" s="8">
        <v>-3828.46</v>
      </c>
      <c r="L114" s="8">
        <v>737.48</v>
      </c>
      <c r="M114" s="8">
        <v>2212.43</v>
      </c>
      <c r="N114" s="62">
        <v>1.0</v>
      </c>
      <c r="O114" s="62">
        <v>0.67</v>
      </c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0"/>
    </row>
    <row r="115">
      <c r="A115" s="56" t="str">
        <f>VLOOKUP(D115,'Lender Reference Sheet'!A:B,2,false)</f>
        <v>PNC BANK</v>
      </c>
      <c r="B115" s="56" t="str">
        <f>VLOOKUP(D115,'Lender Reference Sheet'!A:C,3,false)</f>
        <v>Preferred Lenders</v>
      </c>
      <c r="C115" s="6" t="s">
        <v>43</v>
      </c>
      <c r="D115" s="6" t="s">
        <v>1038</v>
      </c>
      <c r="E115" s="61">
        <v>2.0</v>
      </c>
      <c r="F115" s="61">
        <v>5.0</v>
      </c>
      <c r="G115" s="61">
        <v>7.0</v>
      </c>
      <c r="H115" s="8">
        <v>2012.66</v>
      </c>
      <c r="I115" s="8">
        <v>14088.6</v>
      </c>
      <c r="J115" s="8">
        <v>292.98</v>
      </c>
      <c r="K115" s="8">
        <v>2050.84</v>
      </c>
      <c r="L115" s="8">
        <v>2305.63</v>
      </c>
      <c r="M115" s="8">
        <v>16139.44</v>
      </c>
      <c r="N115" s="62">
        <v>1.0</v>
      </c>
      <c r="O115" s="62">
        <v>0.71</v>
      </c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0"/>
    </row>
    <row r="116">
      <c r="A116" s="56" t="str">
        <f>VLOOKUP(D116,'Lender Reference Sheet'!A:B,2,false)</f>
        <v>TRUIST BANK</v>
      </c>
      <c r="B116" s="56" t="str">
        <f>VLOOKUP(D116,'Lender Reference Sheet'!A:C,3,false)</f>
        <v>Non-Preffered</v>
      </c>
      <c r="C116" s="6" t="s">
        <v>52</v>
      </c>
      <c r="D116" s="6" t="s">
        <v>1335</v>
      </c>
      <c r="E116" s="61">
        <v>0.0</v>
      </c>
      <c r="F116" s="61">
        <v>2.0</v>
      </c>
      <c r="G116" s="61">
        <v>2.0</v>
      </c>
      <c r="H116" s="8">
        <v>2002.53</v>
      </c>
      <c r="I116" s="8">
        <v>4005.06</v>
      </c>
      <c r="J116" s="8">
        <v>1566.7</v>
      </c>
      <c r="K116" s="8">
        <v>3133.4</v>
      </c>
      <c r="L116" s="8">
        <v>3569.23</v>
      </c>
      <c r="M116" s="8">
        <v>7138.46</v>
      </c>
      <c r="N116" s="62">
        <v>1.0</v>
      </c>
      <c r="O116" s="62">
        <v>1.0</v>
      </c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0"/>
    </row>
    <row r="117">
      <c r="A117" s="56" t="str">
        <f>VLOOKUP(D117,'Lender Reference Sheet'!A:B,2,false)</f>
        <v>#N/A</v>
      </c>
      <c r="B117" s="56" t="str">
        <f>VLOOKUP(D117,'Lender Reference Sheet'!A:C,3,false)</f>
        <v>#N/A</v>
      </c>
      <c r="C117" s="6" t="s">
        <v>1498</v>
      </c>
      <c r="D117" s="6" t="s">
        <v>445</v>
      </c>
      <c r="E117" s="61">
        <v>0.0</v>
      </c>
      <c r="F117" s="61">
        <v>3.0</v>
      </c>
      <c r="G117" s="61">
        <v>3.0</v>
      </c>
      <c r="H117" s="8">
        <v>1975.54</v>
      </c>
      <c r="I117" s="8">
        <v>5926.63</v>
      </c>
      <c r="J117" s="8">
        <v>317.46</v>
      </c>
      <c r="K117" s="8">
        <v>952.39</v>
      </c>
      <c r="L117" s="8">
        <v>2293.01</v>
      </c>
      <c r="M117" s="8">
        <v>6879.02</v>
      </c>
      <c r="N117" s="62">
        <v>1.0</v>
      </c>
      <c r="O117" s="62">
        <v>1.0</v>
      </c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0"/>
    </row>
    <row r="118">
      <c r="A118" s="56" t="str">
        <f>VLOOKUP(D118,'Lender Reference Sheet'!A:B,2,false)</f>
        <v>CREDIT ACCEPTANCE CORPORATION</v>
      </c>
      <c r="B118" s="56" t="str">
        <f>VLOOKUP(D118,'Lender Reference Sheet'!A:C,3,false)</f>
        <v>Non-Preffered</v>
      </c>
      <c r="C118" s="6" t="s">
        <v>1506</v>
      </c>
      <c r="D118" s="6" t="s">
        <v>511</v>
      </c>
      <c r="E118" s="61">
        <v>0.0</v>
      </c>
      <c r="F118" s="61">
        <v>1.0</v>
      </c>
      <c r="G118" s="61">
        <v>1.0</v>
      </c>
      <c r="H118" s="8">
        <v>1957.0</v>
      </c>
      <c r="I118" s="8">
        <v>1957.0</v>
      </c>
      <c r="J118" s="8">
        <v>915.95</v>
      </c>
      <c r="K118" s="8">
        <v>915.95</v>
      </c>
      <c r="L118" s="8">
        <v>2872.95</v>
      </c>
      <c r="M118" s="8">
        <v>2872.95</v>
      </c>
      <c r="N118" s="62">
        <v>1.0</v>
      </c>
      <c r="O118" s="62">
        <v>1.0</v>
      </c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0"/>
    </row>
    <row r="119">
      <c r="A119" s="56" t="str">
        <f>VLOOKUP(D119,'Lender Reference Sheet'!A:B,2,false)</f>
        <v>TRUIST BANK</v>
      </c>
      <c r="B119" s="56" t="str">
        <f>VLOOKUP(D119,'Lender Reference Sheet'!A:C,3,false)</f>
        <v>Non-Preffered</v>
      </c>
      <c r="C119" s="6" t="s">
        <v>45</v>
      </c>
      <c r="D119" s="6" t="s">
        <v>1336</v>
      </c>
      <c r="E119" s="61">
        <v>3.0</v>
      </c>
      <c r="F119" s="61">
        <v>2.0</v>
      </c>
      <c r="G119" s="61">
        <v>5.0</v>
      </c>
      <c r="H119" s="8">
        <v>1943.94</v>
      </c>
      <c r="I119" s="8">
        <v>9719.68</v>
      </c>
      <c r="J119" s="8">
        <v>-55.63</v>
      </c>
      <c r="K119" s="8">
        <v>-278.15</v>
      </c>
      <c r="L119" s="8">
        <v>1888.31</v>
      </c>
      <c r="M119" s="8">
        <v>9441.53</v>
      </c>
      <c r="N119" s="62">
        <v>1.0</v>
      </c>
      <c r="O119" s="62">
        <v>0.4</v>
      </c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0"/>
    </row>
    <row r="120">
      <c r="A120" s="56" t="str">
        <f>VLOOKUP(D120,'Lender Reference Sheet'!A:B,2,false)</f>
        <v>AMERICAN CREDIT ACCEPTANCE</v>
      </c>
      <c r="B120" s="56" t="str">
        <f>VLOOKUP(D120,'Lender Reference Sheet'!A:C,3,false)</f>
        <v>Non-Preffered</v>
      </c>
      <c r="C120" s="6" t="s">
        <v>18</v>
      </c>
      <c r="D120" s="6" t="s">
        <v>266</v>
      </c>
      <c r="E120" s="61">
        <v>0.0</v>
      </c>
      <c r="F120" s="61">
        <v>3.0</v>
      </c>
      <c r="G120" s="61">
        <v>3.0</v>
      </c>
      <c r="H120" s="8">
        <v>1936.33</v>
      </c>
      <c r="I120" s="8">
        <v>5809.0</v>
      </c>
      <c r="J120" s="8">
        <v>-2875.86</v>
      </c>
      <c r="K120" s="8">
        <v>-8627.57</v>
      </c>
      <c r="L120" s="8">
        <v>-939.52</v>
      </c>
      <c r="M120" s="8">
        <v>-2818.57</v>
      </c>
      <c r="N120" s="62">
        <v>1.0</v>
      </c>
      <c r="O120" s="62">
        <v>0.67</v>
      </c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0"/>
    </row>
    <row r="121">
      <c r="A121" s="56" t="str">
        <f>VLOOKUP(D121,'Lender Reference Sheet'!A:B,2,false)</f>
        <v>TD AUTO FINANCE</v>
      </c>
      <c r="B121" s="56" t="str">
        <f>VLOOKUP(D121,'Lender Reference Sheet'!A:C,3,false)</f>
        <v>Non-Preffered</v>
      </c>
      <c r="C121" s="6" t="s">
        <v>46</v>
      </c>
      <c r="D121" s="6" t="s">
        <v>1237</v>
      </c>
      <c r="E121" s="61">
        <v>0.0</v>
      </c>
      <c r="F121" s="61">
        <v>3.0</v>
      </c>
      <c r="G121" s="61">
        <v>3.0</v>
      </c>
      <c r="H121" s="8">
        <v>1875.58</v>
      </c>
      <c r="I121" s="8">
        <v>5626.74</v>
      </c>
      <c r="J121" s="8">
        <v>2527.8</v>
      </c>
      <c r="K121" s="8">
        <v>7583.39</v>
      </c>
      <c r="L121" s="8">
        <v>4403.38</v>
      </c>
      <c r="M121" s="8">
        <v>13210.13</v>
      </c>
      <c r="N121" s="62">
        <v>1.0</v>
      </c>
      <c r="O121" s="62">
        <v>0.67</v>
      </c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0"/>
    </row>
    <row r="122">
      <c r="A122" s="56" t="str">
        <f>VLOOKUP(D122,'Lender Reference Sheet'!A:B,2,false)</f>
        <v>REGIONAL ACCEPTANCE CORPORATION</v>
      </c>
      <c r="B122" s="56" t="str">
        <f>VLOOKUP(D122,'Lender Reference Sheet'!A:C,3,false)</f>
        <v>Non-Preffered</v>
      </c>
      <c r="C122" s="6" t="s">
        <v>54</v>
      </c>
      <c r="D122" s="6" t="s">
        <v>1105</v>
      </c>
      <c r="E122" s="61">
        <v>1.0</v>
      </c>
      <c r="F122" s="61">
        <v>1.0</v>
      </c>
      <c r="G122" s="61">
        <v>2.0</v>
      </c>
      <c r="H122" s="8">
        <v>1827.87</v>
      </c>
      <c r="I122" s="8">
        <v>3655.74</v>
      </c>
      <c r="J122" s="8">
        <v>1556.88</v>
      </c>
      <c r="K122" s="8">
        <v>3113.75</v>
      </c>
      <c r="L122" s="8">
        <v>3384.75</v>
      </c>
      <c r="M122" s="8">
        <v>6769.49</v>
      </c>
      <c r="N122" s="62">
        <v>1.0</v>
      </c>
      <c r="O122" s="62">
        <v>0.5</v>
      </c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0"/>
    </row>
    <row r="123">
      <c r="A123" s="56" t="str">
        <f>VLOOKUP(D123,'Lender Reference Sheet'!A:B,2,false)</f>
        <v>TRUIST BANK</v>
      </c>
      <c r="B123" s="56" t="str">
        <f>VLOOKUP(D123,'Lender Reference Sheet'!A:C,3,false)</f>
        <v>Non-Preffered</v>
      </c>
      <c r="C123" s="6" t="s">
        <v>23</v>
      </c>
      <c r="D123" s="6" t="s">
        <v>1335</v>
      </c>
      <c r="E123" s="61">
        <v>1.0</v>
      </c>
      <c r="F123" s="61">
        <v>3.0</v>
      </c>
      <c r="G123" s="61">
        <v>4.0</v>
      </c>
      <c r="H123" s="8">
        <v>1824.94</v>
      </c>
      <c r="I123" s="8">
        <v>7299.75</v>
      </c>
      <c r="J123" s="8">
        <v>1794.81</v>
      </c>
      <c r="K123" s="8">
        <v>7179.22</v>
      </c>
      <c r="L123" s="8">
        <v>3619.74</v>
      </c>
      <c r="M123" s="8">
        <v>14478.97</v>
      </c>
      <c r="N123" s="62">
        <v>1.0</v>
      </c>
      <c r="O123" s="62">
        <v>0.5</v>
      </c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0"/>
    </row>
    <row r="124">
      <c r="A124" s="56" t="str">
        <f>VLOOKUP(D124,'Lender Reference Sheet'!A:B,2,false)</f>
        <v>KIA MOTORS FINANCE</v>
      </c>
      <c r="B124" s="56" t="str">
        <f>VLOOKUP(D124,'Lender Reference Sheet'!A:C,3,false)</f>
        <v>Captive</v>
      </c>
      <c r="C124" s="6" t="s">
        <v>45</v>
      </c>
      <c r="D124" s="6" t="s">
        <v>835</v>
      </c>
      <c r="E124" s="61">
        <v>19.0</v>
      </c>
      <c r="F124" s="61">
        <v>0.0</v>
      </c>
      <c r="G124" s="61">
        <v>19.0</v>
      </c>
      <c r="H124" s="8">
        <v>1797.71</v>
      </c>
      <c r="I124" s="8">
        <v>34156.52</v>
      </c>
      <c r="J124" s="8">
        <v>-70.54</v>
      </c>
      <c r="K124" s="8">
        <v>-1340.24</v>
      </c>
      <c r="L124" s="8">
        <v>1727.17</v>
      </c>
      <c r="M124" s="8">
        <v>32816.28</v>
      </c>
      <c r="N124" s="62">
        <v>1.0</v>
      </c>
      <c r="O124" s="62">
        <v>0.63</v>
      </c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0"/>
    </row>
    <row r="125">
      <c r="A125" s="56" t="str">
        <f>VLOOKUP(D125,'Lender Reference Sheet'!A:B,2,false)</f>
        <v>#N/A</v>
      </c>
      <c r="B125" s="56" t="str">
        <f>VLOOKUP(D125,'Lender Reference Sheet'!A:C,3,false)</f>
        <v>#N/A</v>
      </c>
      <c r="C125" s="6" t="s">
        <v>21</v>
      </c>
      <c r="D125" s="6" t="s">
        <v>1507</v>
      </c>
      <c r="E125" s="61">
        <v>0.0</v>
      </c>
      <c r="F125" s="61">
        <v>1.0</v>
      </c>
      <c r="G125" s="61">
        <v>1.0</v>
      </c>
      <c r="H125" s="8">
        <v>1781.38</v>
      </c>
      <c r="I125" s="8">
        <v>1781.38</v>
      </c>
      <c r="J125" s="8">
        <v>421.64</v>
      </c>
      <c r="K125" s="8">
        <v>421.64</v>
      </c>
      <c r="L125" s="8">
        <v>2203.02</v>
      </c>
      <c r="M125" s="8">
        <v>2203.02</v>
      </c>
      <c r="N125" s="62">
        <v>1.0</v>
      </c>
      <c r="O125" s="62">
        <v>1.0</v>
      </c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0"/>
    </row>
    <row r="126">
      <c r="A126" s="56" t="str">
        <f>VLOOKUP(D126,'Lender Reference Sheet'!A:B,2,false)</f>
        <v>WESTLAKE FINANCIAL SERVICES</v>
      </c>
      <c r="B126" s="56" t="str">
        <f>VLOOKUP(D126,'Lender Reference Sheet'!A:C,3,false)</f>
        <v>Clear Lane Pass</v>
      </c>
      <c r="C126" s="6" t="s">
        <v>55</v>
      </c>
      <c r="D126" s="6" t="s">
        <v>1456</v>
      </c>
      <c r="E126" s="61">
        <v>0.0</v>
      </c>
      <c r="F126" s="61">
        <v>5.0</v>
      </c>
      <c r="G126" s="61">
        <v>5.0</v>
      </c>
      <c r="H126" s="8">
        <v>1694.13</v>
      </c>
      <c r="I126" s="8">
        <v>8470.66</v>
      </c>
      <c r="J126" s="8">
        <v>720.16</v>
      </c>
      <c r="K126" s="8">
        <v>3600.82</v>
      </c>
      <c r="L126" s="8">
        <v>2414.3</v>
      </c>
      <c r="M126" s="8">
        <v>12071.48</v>
      </c>
      <c r="N126" s="62">
        <v>1.0</v>
      </c>
      <c r="O126" s="62">
        <v>0.6</v>
      </c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0"/>
    </row>
    <row r="127">
      <c r="A127" s="56" t="str">
        <f>VLOOKUP(D127,'Lender Reference Sheet'!A:B,2,false)</f>
        <v>CONSUMER PORTFOLIO SERVICES</v>
      </c>
      <c r="B127" s="56" t="str">
        <f>VLOOKUP(D127,'Lender Reference Sheet'!A:C,3,false)</f>
        <v>Clear Lane Pass</v>
      </c>
      <c r="C127" s="6" t="s">
        <v>35</v>
      </c>
      <c r="D127" s="6" t="s">
        <v>492</v>
      </c>
      <c r="E127" s="61">
        <v>0.0</v>
      </c>
      <c r="F127" s="61">
        <v>4.0</v>
      </c>
      <c r="G127" s="61">
        <v>4.0</v>
      </c>
      <c r="H127" s="8">
        <v>1693.04</v>
      </c>
      <c r="I127" s="8">
        <v>6772.17</v>
      </c>
      <c r="J127" s="8">
        <v>-395.21</v>
      </c>
      <c r="K127" s="8">
        <v>-1580.84</v>
      </c>
      <c r="L127" s="8">
        <v>1297.83</v>
      </c>
      <c r="M127" s="8">
        <v>5191.33</v>
      </c>
      <c r="N127" s="62">
        <v>1.0</v>
      </c>
      <c r="O127" s="62">
        <v>0.25</v>
      </c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0"/>
    </row>
    <row r="128">
      <c r="A128" s="56" t="str">
        <f>VLOOKUP(D128,'Lender Reference Sheet'!A:B,2,false)</f>
        <v>EXETER FINANCE CORPORATION</v>
      </c>
      <c r="B128" s="56" t="str">
        <f>VLOOKUP(D128,'Lender Reference Sheet'!A:C,3,false)</f>
        <v>Clear Lane Pass</v>
      </c>
      <c r="C128" s="6" t="s">
        <v>54</v>
      </c>
      <c r="D128" s="6" t="s">
        <v>605</v>
      </c>
      <c r="E128" s="61">
        <v>0.0</v>
      </c>
      <c r="F128" s="61">
        <v>5.0</v>
      </c>
      <c r="G128" s="61">
        <v>5.0</v>
      </c>
      <c r="H128" s="8">
        <v>1638.06</v>
      </c>
      <c r="I128" s="8">
        <v>8190.31</v>
      </c>
      <c r="J128" s="8">
        <v>3127.84</v>
      </c>
      <c r="K128" s="8">
        <v>15639.2</v>
      </c>
      <c r="L128" s="8">
        <v>4765.9</v>
      </c>
      <c r="M128" s="8">
        <v>23829.51</v>
      </c>
      <c r="N128" s="62">
        <v>1.0</v>
      </c>
      <c r="O128" s="62">
        <v>1.0</v>
      </c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0"/>
    </row>
    <row r="129">
      <c r="A129" s="56" t="str">
        <f>VLOOKUP(D129,'Lender Reference Sheet'!A:B,2,false)</f>
        <v>EXETER FINANCE CORPORATION</v>
      </c>
      <c r="B129" s="56" t="str">
        <f>VLOOKUP(D129,'Lender Reference Sheet'!A:C,3,false)</f>
        <v>Clear Lane Pass</v>
      </c>
      <c r="C129" s="6" t="s">
        <v>41</v>
      </c>
      <c r="D129" s="6" t="s">
        <v>605</v>
      </c>
      <c r="E129" s="61">
        <v>0.0</v>
      </c>
      <c r="F129" s="61">
        <v>6.0</v>
      </c>
      <c r="G129" s="61">
        <v>6.0</v>
      </c>
      <c r="H129" s="8">
        <v>1534.55</v>
      </c>
      <c r="I129" s="8">
        <v>9207.27</v>
      </c>
      <c r="J129" s="8">
        <v>983.79</v>
      </c>
      <c r="K129" s="8">
        <v>5902.73</v>
      </c>
      <c r="L129" s="8">
        <v>2518.33</v>
      </c>
      <c r="M129" s="8">
        <v>15110.0</v>
      </c>
      <c r="N129" s="62">
        <v>1.0</v>
      </c>
      <c r="O129" s="62">
        <v>1.0</v>
      </c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0"/>
    </row>
    <row r="130">
      <c r="A130" s="56" t="str">
        <f>VLOOKUP(D130,'Lender Reference Sheet'!A:B,2,false)</f>
        <v>TINKER FCU</v>
      </c>
      <c r="B130" s="56" t="str">
        <f>VLOOKUP(D130,'Lender Reference Sheet'!A:C,3,false)</f>
        <v>Credit Union</v>
      </c>
      <c r="C130" s="6" t="s">
        <v>45</v>
      </c>
      <c r="D130" s="6" t="s">
        <v>1322</v>
      </c>
      <c r="E130" s="61">
        <v>1.0</v>
      </c>
      <c r="F130" s="61">
        <v>7.0</v>
      </c>
      <c r="G130" s="61">
        <v>8.0</v>
      </c>
      <c r="H130" s="8">
        <v>1512.37</v>
      </c>
      <c r="I130" s="8">
        <v>12098.93</v>
      </c>
      <c r="J130" s="8">
        <v>67.41</v>
      </c>
      <c r="K130" s="8">
        <v>539.31</v>
      </c>
      <c r="L130" s="8">
        <v>1579.78</v>
      </c>
      <c r="M130" s="8">
        <v>12638.24</v>
      </c>
      <c r="N130" s="62">
        <v>1.0</v>
      </c>
      <c r="O130" s="62">
        <v>0.75</v>
      </c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0"/>
    </row>
    <row r="131">
      <c r="A131" s="56" t="str">
        <f>VLOOKUP(D131,'Lender Reference Sheet'!A:B,2,false)</f>
        <v>EASTMAN CU</v>
      </c>
      <c r="B131" s="56" t="str">
        <f>VLOOKUP(D131,'Lender Reference Sheet'!A:C,3,false)</f>
        <v>Credit Union</v>
      </c>
      <c r="C131" s="6" t="s">
        <v>39</v>
      </c>
      <c r="D131" s="6" t="s">
        <v>97</v>
      </c>
      <c r="E131" s="61">
        <v>1.0</v>
      </c>
      <c r="F131" s="61">
        <v>2.0</v>
      </c>
      <c r="G131" s="61">
        <v>3.0</v>
      </c>
      <c r="H131" s="8">
        <v>1499.72</v>
      </c>
      <c r="I131" s="8">
        <v>4499.16</v>
      </c>
      <c r="J131" s="8">
        <v>506.35</v>
      </c>
      <c r="K131" s="8">
        <v>1519.05</v>
      </c>
      <c r="L131" s="8">
        <v>2006.07</v>
      </c>
      <c r="M131" s="8">
        <v>6018.21</v>
      </c>
      <c r="N131" s="62">
        <v>1.0</v>
      </c>
      <c r="O131" s="62">
        <v>1.0</v>
      </c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0"/>
    </row>
    <row r="132">
      <c r="A132" s="56" t="str">
        <f>VLOOKUP(D132,'Lender Reference Sheet'!A:B,2,false)</f>
        <v>RED RIVER FCU</v>
      </c>
      <c r="B132" s="56" t="str">
        <f>VLOOKUP(D132,'Lender Reference Sheet'!A:C,3,false)</f>
        <v>Credit Union</v>
      </c>
      <c r="C132" s="6" t="s">
        <v>55</v>
      </c>
      <c r="D132" s="6" t="s">
        <v>1099</v>
      </c>
      <c r="E132" s="61">
        <v>2.0</v>
      </c>
      <c r="F132" s="61">
        <v>0.0</v>
      </c>
      <c r="G132" s="61">
        <v>2.0</v>
      </c>
      <c r="H132" s="8">
        <v>1496.5</v>
      </c>
      <c r="I132" s="8">
        <v>2993.0</v>
      </c>
      <c r="J132" s="8">
        <v>-21.47</v>
      </c>
      <c r="K132" s="8">
        <v>-42.93</v>
      </c>
      <c r="L132" s="8">
        <v>1475.04</v>
      </c>
      <c r="M132" s="8">
        <v>2950.07</v>
      </c>
      <c r="N132" s="62">
        <v>1.0</v>
      </c>
      <c r="O132" s="62">
        <v>0.5</v>
      </c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0"/>
    </row>
    <row r="133">
      <c r="A133" s="56" t="str">
        <f>VLOOKUP(D133,'Lender Reference Sheet'!A:B,2,false)</f>
        <v>WELLS FARGO AUTO</v>
      </c>
      <c r="B133" s="56" t="str">
        <f>VLOOKUP(D133,'Lender Reference Sheet'!A:C,3,false)</f>
        <v>Non-Preffered</v>
      </c>
      <c r="C133" s="6" t="s">
        <v>1500</v>
      </c>
      <c r="D133" s="6" t="s">
        <v>1437</v>
      </c>
      <c r="E133" s="61">
        <v>1.0</v>
      </c>
      <c r="F133" s="61">
        <v>1.0</v>
      </c>
      <c r="G133" s="61">
        <v>2.0</v>
      </c>
      <c r="H133" s="8">
        <v>1487.5</v>
      </c>
      <c r="I133" s="8">
        <v>2975.0</v>
      </c>
      <c r="J133" s="8">
        <v>-594.03</v>
      </c>
      <c r="K133" s="8">
        <v>-1188.05</v>
      </c>
      <c r="L133" s="8">
        <v>893.48</v>
      </c>
      <c r="M133" s="8">
        <v>1786.95</v>
      </c>
      <c r="N133" s="62">
        <v>1.0</v>
      </c>
      <c r="O133" s="62">
        <v>1.0</v>
      </c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0"/>
    </row>
    <row r="134">
      <c r="A134" s="56" t="str">
        <f>VLOOKUP(D134,'Lender Reference Sheet'!A:B,2,false)</f>
        <v>WEOKIE FCU</v>
      </c>
      <c r="B134" s="56" t="str">
        <f>VLOOKUP(D134,'Lender Reference Sheet'!A:C,3,false)</f>
        <v>Credit Union</v>
      </c>
      <c r="C134" s="6" t="s">
        <v>45</v>
      </c>
      <c r="D134" s="6" t="s">
        <v>1446</v>
      </c>
      <c r="E134" s="61">
        <v>0.0</v>
      </c>
      <c r="F134" s="61">
        <v>9.0</v>
      </c>
      <c r="G134" s="61">
        <v>9.0</v>
      </c>
      <c r="H134" s="8">
        <v>1457.86</v>
      </c>
      <c r="I134" s="8">
        <v>13120.71</v>
      </c>
      <c r="J134" s="8">
        <v>94.47</v>
      </c>
      <c r="K134" s="8">
        <v>850.23</v>
      </c>
      <c r="L134" s="8">
        <v>1552.33</v>
      </c>
      <c r="M134" s="8">
        <v>13970.94</v>
      </c>
      <c r="N134" s="62">
        <v>1.0</v>
      </c>
      <c r="O134" s="62">
        <v>0.67</v>
      </c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0"/>
    </row>
    <row r="135">
      <c r="A135" s="56" t="str">
        <f>VLOOKUP(D135,'Lender Reference Sheet'!A:B,2,false)</f>
        <v>EXETER FINANCE CORPORATION</v>
      </c>
      <c r="B135" s="56" t="str">
        <f>VLOOKUP(D135,'Lender Reference Sheet'!A:C,3,false)</f>
        <v>Clear Lane Pass</v>
      </c>
      <c r="C135" s="6" t="s">
        <v>45</v>
      </c>
      <c r="D135" s="6" t="s">
        <v>605</v>
      </c>
      <c r="E135" s="61">
        <v>1.0</v>
      </c>
      <c r="F135" s="61">
        <v>5.0</v>
      </c>
      <c r="G135" s="61">
        <v>6.0</v>
      </c>
      <c r="H135" s="8">
        <v>1452.67</v>
      </c>
      <c r="I135" s="8">
        <v>8716.0</v>
      </c>
      <c r="J135" s="8">
        <v>-595.56</v>
      </c>
      <c r="K135" s="8">
        <v>-3573.38</v>
      </c>
      <c r="L135" s="8">
        <v>857.1</v>
      </c>
      <c r="M135" s="8">
        <v>5142.62</v>
      </c>
      <c r="N135" s="62">
        <v>1.0</v>
      </c>
      <c r="O135" s="62">
        <v>0.67</v>
      </c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0"/>
    </row>
    <row r="136">
      <c r="A136" s="56" t="str">
        <f>VLOOKUP(D136,'Lender Reference Sheet'!A:B,2,false)</f>
        <v>WELLS FARGO AUTO</v>
      </c>
      <c r="B136" s="56" t="str">
        <f>VLOOKUP(D136,'Lender Reference Sheet'!A:C,3,false)</f>
        <v>Non-Preffered</v>
      </c>
      <c r="C136" s="6" t="s">
        <v>41</v>
      </c>
      <c r="D136" s="6" t="s">
        <v>1437</v>
      </c>
      <c r="E136" s="61">
        <v>2.0</v>
      </c>
      <c r="F136" s="61">
        <v>6.0</v>
      </c>
      <c r="G136" s="61">
        <v>8.0</v>
      </c>
      <c r="H136" s="8">
        <v>1343.19</v>
      </c>
      <c r="I136" s="8">
        <v>10745.52</v>
      </c>
      <c r="J136" s="8">
        <v>-250.66</v>
      </c>
      <c r="K136" s="8">
        <v>-2005.29</v>
      </c>
      <c r="L136" s="8">
        <v>1092.53</v>
      </c>
      <c r="M136" s="8">
        <v>8740.23</v>
      </c>
      <c r="N136" s="62">
        <v>1.0</v>
      </c>
      <c r="O136" s="62">
        <v>0.5</v>
      </c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0"/>
    </row>
    <row r="137">
      <c r="A137" s="56" t="str">
        <f>VLOOKUP(D137,'Lender Reference Sheet'!A:B,2,false)</f>
        <v>HYUNDAI MOTOR FINANCE</v>
      </c>
      <c r="B137" s="56" t="str">
        <f>VLOOKUP(D137,'Lender Reference Sheet'!A:C,3,false)</f>
        <v>Captive</v>
      </c>
      <c r="C137" s="6" t="s">
        <v>32</v>
      </c>
      <c r="D137" s="6" t="s">
        <v>127</v>
      </c>
      <c r="E137" s="61">
        <v>6.0</v>
      </c>
      <c r="F137" s="61">
        <v>0.0</v>
      </c>
      <c r="G137" s="61">
        <v>6.0</v>
      </c>
      <c r="H137" s="8">
        <v>1333.4</v>
      </c>
      <c r="I137" s="8">
        <v>8000.39</v>
      </c>
      <c r="J137" s="8">
        <v>-347.51</v>
      </c>
      <c r="K137" s="8">
        <v>-2085.07</v>
      </c>
      <c r="L137" s="8">
        <v>985.89</v>
      </c>
      <c r="M137" s="8">
        <v>5915.32</v>
      </c>
      <c r="N137" s="62">
        <v>1.0</v>
      </c>
      <c r="O137" s="62">
        <v>0.5</v>
      </c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0"/>
    </row>
    <row r="138">
      <c r="A138" s="56" t="str">
        <f>VLOOKUP(D138,'Lender Reference Sheet'!A:B,2,false)</f>
        <v>MERITRUST FCU</v>
      </c>
      <c r="B138" s="56" t="str">
        <f>VLOOKUP(D138,'Lender Reference Sheet'!A:C,3,false)</f>
        <v>Credit Union</v>
      </c>
      <c r="C138" s="6" t="s">
        <v>53</v>
      </c>
      <c r="D138" s="6" t="s">
        <v>908</v>
      </c>
      <c r="E138" s="61">
        <v>1.0</v>
      </c>
      <c r="F138" s="61">
        <v>2.0</v>
      </c>
      <c r="G138" s="61">
        <v>3.0</v>
      </c>
      <c r="H138" s="8">
        <v>1275.06</v>
      </c>
      <c r="I138" s="8">
        <v>3825.17</v>
      </c>
      <c r="J138" s="8">
        <v>1123.69</v>
      </c>
      <c r="K138" s="8">
        <v>3371.08</v>
      </c>
      <c r="L138" s="8">
        <v>2398.75</v>
      </c>
      <c r="M138" s="8">
        <v>7196.25</v>
      </c>
      <c r="N138" s="62">
        <v>1.0</v>
      </c>
      <c r="O138" s="62">
        <v>0.33</v>
      </c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0"/>
    </row>
    <row r="139">
      <c r="A139" s="56" t="str">
        <f>VLOOKUP(D139,'Lender Reference Sheet'!A:B,2,false)</f>
        <v>HYUNDAI MOTOR FINANCE</v>
      </c>
      <c r="B139" s="56" t="str">
        <f>VLOOKUP(D139,'Lender Reference Sheet'!A:C,3,false)</f>
        <v>Captive</v>
      </c>
      <c r="C139" s="6" t="s">
        <v>23</v>
      </c>
      <c r="D139" s="6" t="s">
        <v>127</v>
      </c>
      <c r="E139" s="61">
        <v>15.0</v>
      </c>
      <c r="F139" s="61">
        <v>0.0</v>
      </c>
      <c r="G139" s="61">
        <v>15.0</v>
      </c>
      <c r="H139" s="8">
        <v>1246.87</v>
      </c>
      <c r="I139" s="8">
        <v>18703.09</v>
      </c>
      <c r="J139" s="8">
        <v>1895.26</v>
      </c>
      <c r="K139" s="8">
        <v>28428.88</v>
      </c>
      <c r="L139" s="8">
        <v>3142.13</v>
      </c>
      <c r="M139" s="8">
        <v>47131.97</v>
      </c>
      <c r="N139" s="62">
        <v>1.0</v>
      </c>
      <c r="O139" s="62">
        <v>0.53</v>
      </c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0"/>
    </row>
    <row r="140">
      <c r="A140" s="56" t="str">
        <f>VLOOKUP(D140,'Lender Reference Sheet'!A:B,2,false)</f>
        <v>WESTLAKE FINANCIAL SERVICES</v>
      </c>
      <c r="B140" s="56" t="str">
        <f>VLOOKUP(D140,'Lender Reference Sheet'!A:C,3,false)</f>
        <v>Clear Lane Pass</v>
      </c>
      <c r="C140" s="6" t="s">
        <v>52</v>
      </c>
      <c r="D140" s="6" t="s">
        <v>1455</v>
      </c>
      <c r="E140" s="61">
        <v>0.0</v>
      </c>
      <c r="F140" s="61">
        <v>1.0</v>
      </c>
      <c r="G140" s="61">
        <v>1.0</v>
      </c>
      <c r="H140" s="8">
        <v>1241.0</v>
      </c>
      <c r="I140" s="8">
        <v>1241.0</v>
      </c>
      <c r="J140" s="8">
        <v>-1364.95</v>
      </c>
      <c r="K140" s="8">
        <v>-1364.95</v>
      </c>
      <c r="L140" s="8">
        <v>-123.95</v>
      </c>
      <c r="M140" s="8">
        <v>-123.95</v>
      </c>
      <c r="N140" s="62">
        <v>1.0</v>
      </c>
      <c r="O140" s="62">
        <v>1.0</v>
      </c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0"/>
    </row>
    <row r="141">
      <c r="A141" s="56" t="str">
        <f>VLOOKUP(D141,'Lender Reference Sheet'!A:B,2,false)</f>
        <v>VW CREDIT</v>
      </c>
      <c r="B141" s="56" t="str">
        <f>VLOOKUP(D141,'Lender Reference Sheet'!A:C,3,false)</f>
        <v>Captive</v>
      </c>
      <c r="C141" s="6" t="s">
        <v>52</v>
      </c>
      <c r="D141" s="6" t="s">
        <v>1429</v>
      </c>
      <c r="E141" s="61">
        <v>3.0</v>
      </c>
      <c r="F141" s="61">
        <v>0.0</v>
      </c>
      <c r="G141" s="61">
        <v>3.0</v>
      </c>
      <c r="H141" s="8">
        <v>1232.64</v>
      </c>
      <c r="I141" s="8">
        <v>3697.91</v>
      </c>
      <c r="J141" s="8">
        <v>-5639.41</v>
      </c>
      <c r="K141" s="8">
        <v>-16918.22</v>
      </c>
      <c r="L141" s="8">
        <v>-4406.77</v>
      </c>
      <c r="M141" s="8">
        <v>-13220.31</v>
      </c>
      <c r="N141" s="62">
        <v>1.0</v>
      </c>
      <c r="O141" s="62">
        <v>0.67</v>
      </c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0"/>
    </row>
    <row r="142">
      <c r="A142" s="56" t="str">
        <f>VLOOKUP(D142,'Lender Reference Sheet'!A:B,2,false)</f>
        <v>EAST TEXAS PROFESSIONAL CU</v>
      </c>
      <c r="B142" s="56" t="str">
        <f>VLOOKUP(D142,'Lender Reference Sheet'!A:C,3,false)</f>
        <v>Credit Union</v>
      </c>
      <c r="C142" s="6" t="s">
        <v>21</v>
      </c>
      <c r="D142" s="6" t="s">
        <v>567</v>
      </c>
      <c r="E142" s="61">
        <v>2.0</v>
      </c>
      <c r="F142" s="61">
        <v>0.0</v>
      </c>
      <c r="G142" s="61">
        <v>2.0</v>
      </c>
      <c r="H142" s="8">
        <v>1178.75</v>
      </c>
      <c r="I142" s="8">
        <v>2357.5</v>
      </c>
      <c r="J142" s="8">
        <v>2531.3</v>
      </c>
      <c r="K142" s="8">
        <v>5062.6</v>
      </c>
      <c r="L142" s="8">
        <v>3710.05</v>
      </c>
      <c r="M142" s="8">
        <v>7420.1</v>
      </c>
      <c r="N142" s="62">
        <v>1.0</v>
      </c>
      <c r="O142" s="62">
        <v>1.0</v>
      </c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0"/>
    </row>
    <row r="143">
      <c r="A143" s="56" t="str">
        <f>VLOOKUP(D143,'Lender Reference Sheet'!A:B,2,false)</f>
        <v>SAFCO</v>
      </c>
      <c r="B143" s="56" t="str">
        <f>VLOOKUP(D143,'Lender Reference Sheet'!A:C,3,false)</f>
        <v>Non-Preffered</v>
      </c>
      <c r="C143" s="6" t="s">
        <v>18</v>
      </c>
      <c r="D143" s="6" t="s">
        <v>1178</v>
      </c>
      <c r="E143" s="61">
        <v>0.0</v>
      </c>
      <c r="F143" s="61">
        <v>1.0</v>
      </c>
      <c r="G143" s="61">
        <v>1.0</v>
      </c>
      <c r="H143" s="8">
        <v>1133.0</v>
      </c>
      <c r="I143" s="8">
        <v>1133.0</v>
      </c>
      <c r="J143" s="8">
        <v>1507.03</v>
      </c>
      <c r="K143" s="8">
        <v>1507.03</v>
      </c>
      <c r="L143" s="8">
        <v>2640.03</v>
      </c>
      <c r="M143" s="8">
        <v>2640.03</v>
      </c>
      <c r="N143" s="62">
        <v>1.0</v>
      </c>
      <c r="O143" s="62">
        <v>1.0</v>
      </c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0"/>
    </row>
    <row r="144">
      <c r="A144" s="56" t="str">
        <f>VLOOKUP(D144,'Lender Reference Sheet'!A:B,2,false)</f>
        <v>US EMPLOYEES OC FCU</v>
      </c>
      <c r="B144" s="56" t="str">
        <f>VLOOKUP(D144,'Lender Reference Sheet'!A:C,3,false)</f>
        <v>Credit Union</v>
      </c>
      <c r="C144" s="6" t="s">
        <v>25</v>
      </c>
      <c r="D144" s="6" t="s">
        <v>1387</v>
      </c>
      <c r="E144" s="61">
        <v>0.0</v>
      </c>
      <c r="F144" s="61">
        <v>1.0</v>
      </c>
      <c r="G144" s="61">
        <v>1.0</v>
      </c>
      <c r="H144" s="8">
        <v>1125.16</v>
      </c>
      <c r="I144" s="8">
        <v>1125.16</v>
      </c>
      <c r="J144" s="8">
        <v>-2024.25</v>
      </c>
      <c r="K144" s="8">
        <v>-2024.25</v>
      </c>
      <c r="L144" s="8">
        <v>-899.09</v>
      </c>
      <c r="M144" s="8">
        <v>-899.09</v>
      </c>
      <c r="N144" s="62">
        <v>1.0</v>
      </c>
      <c r="O144" s="62">
        <v>1.0</v>
      </c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0"/>
    </row>
    <row r="145">
      <c r="A145" s="56" t="str">
        <f>VLOOKUP(D145,'Lender Reference Sheet'!A:B,2,false)</f>
        <v>REGIONAL ACCEPTANCE CORPORATION</v>
      </c>
      <c r="B145" s="56" t="str">
        <f>VLOOKUP(D145,'Lender Reference Sheet'!A:C,3,false)</f>
        <v>Non-Preffered</v>
      </c>
      <c r="C145" s="6" t="s">
        <v>18</v>
      </c>
      <c r="D145" s="6" t="s">
        <v>1105</v>
      </c>
      <c r="E145" s="61">
        <v>0.0</v>
      </c>
      <c r="F145" s="61">
        <v>4.0</v>
      </c>
      <c r="G145" s="61">
        <v>4.0</v>
      </c>
      <c r="H145" s="8">
        <v>1041.25</v>
      </c>
      <c r="I145" s="8">
        <v>4165.0</v>
      </c>
      <c r="J145" s="8">
        <v>-84.34</v>
      </c>
      <c r="K145" s="8">
        <v>-337.34</v>
      </c>
      <c r="L145" s="8">
        <v>956.92</v>
      </c>
      <c r="M145" s="8">
        <v>3827.66</v>
      </c>
      <c r="N145" s="62">
        <v>1.0</v>
      </c>
      <c r="O145" s="62">
        <v>0.5</v>
      </c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0"/>
    </row>
    <row r="146">
      <c r="A146" s="56" t="str">
        <f>VLOOKUP(D146,'Lender Reference Sheet'!A:B,2,false)</f>
        <v>GLOBAL LENDING SERVICES </v>
      </c>
      <c r="B146" s="56" t="str">
        <f>VLOOKUP(D146,'Lender Reference Sheet'!A:C,3,false)</f>
        <v>Clear Lane Pass</v>
      </c>
      <c r="C146" s="6" t="s">
        <v>60</v>
      </c>
      <c r="D146" s="6" t="s">
        <v>735</v>
      </c>
      <c r="E146" s="61">
        <v>0.0</v>
      </c>
      <c r="F146" s="61">
        <v>1.0</v>
      </c>
      <c r="G146" s="61">
        <v>1.0</v>
      </c>
      <c r="H146" s="8">
        <v>1033.0</v>
      </c>
      <c r="I146" s="8">
        <v>1033.0</v>
      </c>
      <c r="J146" s="8">
        <v>4594.55</v>
      </c>
      <c r="K146" s="8">
        <v>4594.55</v>
      </c>
      <c r="L146" s="8">
        <v>5627.55</v>
      </c>
      <c r="M146" s="8">
        <v>5627.55</v>
      </c>
      <c r="N146" s="62">
        <v>1.0</v>
      </c>
      <c r="O146" s="62">
        <v>1.0</v>
      </c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0"/>
    </row>
    <row r="147">
      <c r="A147" s="56" t="str">
        <f>VLOOKUP(D147,'Lender Reference Sheet'!A:B,2,false)</f>
        <v>INDEPENDENT BANK</v>
      </c>
      <c r="B147" s="56" t="str">
        <f>VLOOKUP(D147,'Lender Reference Sheet'!A:C,3,false)</f>
        <v>Non-Preffered</v>
      </c>
      <c r="C147" s="6" t="s">
        <v>32</v>
      </c>
      <c r="D147" s="6" t="s">
        <v>128</v>
      </c>
      <c r="E147" s="61">
        <v>1.0</v>
      </c>
      <c r="F147" s="61">
        <v>1.0</v>
      </c>
      <c r="G147" s="61">
        <v>2.0</v>
      </c>
      <c r="H147" s="8">
        <v>1024.57</v>
      </c>
      <c r="I147" s="8">
        <v>2049.14</v>
      </c>
      <c r="J147" s="8">
        <v>3323.67</v>
      </c>
      <c r="K147" s="8">
        <v>6647.34</v>
      </c>
      <c r="L147" s="8">
        <v>4348.24</v>
      </c>
      <c r="M147" s="8">
        <v>8696.48</v>
      </c>
      <c r="N147" s="62">
        <v>1.0</v>
      </c>
      <c r="O147" s="62">
        <v>0.5</v>
      </c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0"/>
    </row>
    <row r="148">
      <c r="A148" s="56" t="str">
        <f>VLOOKUP(D148,'Lender Reference Sheet'!A:B,2,false)</f>
        <v>EXETER FINANCE CORPORATION</v>
      </c>
      <c r="B148" s="56" t="str">
        <f>VLOOKUP(D148,'Lender Reference Sheet'!A:C,3,false)</f>
        <v>Clear Lane Pass</v>
      </c>
      <c r="C148" s="6" t="s">
        <v>35</v>
      </c>
      <c r="D148" s="6" t="s">
        <v>605</v>
      </c>
      <c r="E148" s="61">
        <v>0.0</v>
      </c>
      <c r="F148" s="61">
        <v>6.0</v>
      </c>
      <c r="G148" s="61">
        <v>6.0</v>
      </c>
      <c r="H148" s="8">
        <v>1022.0</v>
      </c>
      <c r="I148" s="8">
        <v>6132.0</v>
      </c>
      <c r="J148" s="8">
        <v>210.13</v>
      </c>
      <c r="K148" s="8">
        <v>1260.79</v>
      </c>
      <c r="L148" s="8">
        <v>1232.13</v>
      </c>
      <c r="M148" s="8">
        <v>7392.79</v>
      </c>
      <c r="N148" s="62">
        <v>1.0</v>
      </c>
      <c r="O148" s="62">
        <v>0.67</v>
      </c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0"/>
    </row>
    <row r="149">
      <c r="A149" s="56" t="str">
        <f>VLOOKUP(D149,'Lender Reference Sheet'!A:B,2,false)</f>
        <v>BARKSDALE FCU</v>
      </c>
      <c r="B149" s="56" t="str">
        <f>VLOOKUP(D149,'Lender Reference Sheet'!A:C,3,false)</f>
        <v>Credit Union</v>
      </c>
      <c r="C149" s="6" t="s">
        <v>34</v>
      </c>
      <c r="D149" s="6" t="s">
        <v>351</v>
      </c>
      <c r="E149" s="61">
        <v>0.0</v>
      </c>
      <c r="F149" s="61">
        <v>1.0</v>
      </c>
      <c r="G149" s="61">
        <v>1.0</v>
      </c>
      <c r="H149" s="8">
        <v>1021.84</v>
      </c>
      <c r="I149" s="8">
        <v>1021.84</v>
      </c>
      <c r="J149" s="8">
        <v>-1102.23</v>
      </c>
      <c r="K149" s="8">
        <v>-1102.23</v>
      </c>
      <c r="L149" s="8">
        <v>-80.39</v>
      </c>
      <c r="M149" s="8">
        <v>-80.39</v>
      </c>
      <c r="N149" s="62">
        <v>1.0</v>
      </c>
      <c r="O149" s="62">
        <v>1.0</v>
      </c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0"/>
    </row>
    <row r="150">
      <c r="A150" s="56" t="str">
        <f>VLOOKUP(D150,'Lender Reference Sheet'!A:B,2,false)</f>
        <v>EXETER FINANCE CORPORATION</v>
      </c>
      <c r="B150" s="56" t="str">
        <f>VLOOKUP(D150,'Lender Reference Sheet'!A:C,3,false)</f>
        <v>Clear Lane Pass</v>
      </c>
      <c r="C150" s="6" t="s">
        <v>32</v>
      </c>
      <c r="D150" s="6" t="s">
        <v>605</v>
      </c>
      <c r="E150" s="61">
        <v>0.0</v>
      </c>
      <c r="F150" s="61">
        <v>2.0</v>
      </c>
      <c r="G150" s="61">
        <v>2.0</v>
      </c>
      <c r="H150" s="8">
        <v>999.0</v>
      </c>
      <c r="I150" s="8">
        <v>1998.0</v>
      </c>
      <c r="J150" s="8">
        <v>797.6</v>
      </c>
      <c r="K150" s="8">
        <v>1595.2</v>
      </c>
      <c r="L150" s="8">
        <v>1796.6</v>
      </c>
      <c r="M150" s="8">
        <v>3593.2</v>
      </c>
      <c r="N150" s="62">
        <v>1.0</v>
      </c>
      <c r="O150" s="62">
        <v>0.5</v>
      </c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0"/>
    </row>
    <row r="151">
      <c r="A151" s="56" t="str">
        <f>VLOOKUP(D151,'Lender Reference Sheet'!A:B,2,false)</f>
        <v>WELLS FARGO AUTO</v>
      </c>
      <c r="B151" s="56" t="str">
        <f>VLOOKUP(D151,'Lender Reference Sheet'!A:C,3,false)</f>
        <v>Non-Preffered</v>
      </c>
      <c r="C151" s="6" t="s">
        <v>57</v>
      </c>
      <c r="D151" s="6" t="s">
        <v>1437</v>
      </c>
      <c r="E151" s="61">
        <v>0.0</v>
      </c>
      <c r="F151" s="61">
        <v>1.0</v>
      </c>
      <c r="G151" s="61">
        <v>1.0</v>
      </c>
      <c r="H151" s="8">
        <v>972.52</v>
      </c>
      <c r="I151" s="8">
        <v>972.52</v>
      </c>
      <c r="J151" s="8">
        <v>1695.0</v>
      </c>
      <c r="K151" s="8">
        <v>1695.0</v>
      </c>
      <c r="L151" s="8">
        <v>2667.52</v>
      </c>
      <c r="M151" s="8">
        <v>2667.52</v>
      </c>
      <c r="N151" s="62">
        <v>1.0</v>
      </c>
      <c r="O151" s="62">
        <v>0.0</v>
      </c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0"/>
    </row>
    <row r="152">
      <c r="A152" s="56" t="str">
        <f>VLOOKUP(D152,'Lender Reference Sheet'!A:B,2,false)</f>
        <v>CONSUMER PORTFOLIO SERVICES</v>
      </c>
      <c r="B152" s="56" t="str">
        <f>VLOOKUP(D152,'Lender Reference Sheet'!A:C,3,false)</f>
        <v>Clear Lane Pass</v>
      </c>
      <c r="C152" s="6" t="s">
        <v>18</v>
      </c>
      <c r="D152" s="6" t="s">
        <v>492</v>
      </c>
      <c r="E152" s="61">
        <v>0.0</v>
      </c>
      <c r="F152" s="61">
        <v>2.0</v>
      </c>
      <c r="G152" s="61">
        <v>2.0</v>
      </c>
      <c r="H152" s="8">
        <v>969.05</v>
      </c>
      <c r="I152" s="8">
        <v>1938.1</v>
      </c>
      <c r="J152" s="8">
        <v>508.32</v>
      </c>
      <c r="K152" s="8">
        <v>1016.64</v>
      </c>
      <c r="L152" s="8">
        <v>1477.37</v>
      </c>
      <c r="M152" s="8">
        <v>2954.74</v>
      </c>
      <c r="N152" s="62">
        <v>1.0</v>
      </c>
      <c r="O152" s="62">
        <v>0.0</v>
      </c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0"/>
    </row>
    <row r="153">
      <c r="A153" s="56" t="str">
        <f>VLOOKUP(D153,'Lender Reference Sheet'!A:B,2,false)</f>
        <v>STELLANTIS FINANCIAL SERV</v>
      </c>
      <c r="B153" s="56" t="str">
        <f>VLOOKUP(D153,'Lender Reference Sheet'!A:C,3,false)</f>
        <v>Captive</v>
      </c>
      <c r="C153" s="6" t="s">
        <v>23</v>
      </c>
      <c r="D153" s="6" t="s">
        <v>1225</v>
      </c>
      <c r="E153" s="61">
        <v>0.0</v>
      </c>
      <c r="F153" s="61">
        <v>1.0</v>
      </c>
      <c r="G153" s="61">
        <v>1.0</v>
      </c>
      <c r="H153" s="8">
        <v>960.48</v>
      </c>
      <c r="I153" s="8">
        <v>960.48</v>
      </c>
      <c r="J153" s="8">
        <v>592.09</v>
      </c>
      <c r="K153" s="8">
        <v>592.09</v>
      </c>
      <c r="L153" s="8">
        <v>1552.57</v>
      </c>
      <c r="M153" s="8">
        <v>1552.57</v>
      </c>
      <c r="N153" s="62">
        <v>1.0</v>
      </c>
      <c r="O153" s="62">
        <v>1.0</v>
      </c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0"/>
    </row>
    <row r="154">
      <c r="A154" s="56" t="str">
        <f>VLOOKUP(D154,'Lender Reference Sheet'!A:B,2,false)</f>
        <v>MID AMERICAN CU</v>
      </c>
      <c r="B154" s="56" t="str">
        <f>VLOOKUP(D154,'Lender Reference Sheet'!A:C,3,false)</f>
        <v>Credit Union</v>
      </c>
      <c r="C154" s="6" t="s">
        <v>53</v>
      </c>
      <c r="D154" s="6" t="s">
        <v>138</v>
      </c>
      <c r="E154" s="61">
        <v>0.0</v>
      </c>
      <c r="F154" s="61">
        <v>1.0</v>
      </c>
      <c r="G154" s="61">
        <v>1.0</v>
      </c>
      <c r="H154" s="8">
        <v>944.46</v>
      </c>
      <c r="I154" s="8">
        <v>944.46</v>
      </c>
      <c r="J154" s="8">
        <v>710.41</v>
      </c>
      <c r="K154" s="8">
        <v>710.41</v>
      </c>
      <c r="L154" s="8">
        <v>1654.87</v>
      </c>
      <c r="M154" s="8">
        <v>1654.87</v>
      </c>
      <c r="N154" s="62">
        <v>1.0</v>
      </c>
      <c r="O154" s="62">
        <v>1.0</v>
      </c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0"/>
    </row>
    <row r="155">
      <c r="A155" s="56" t="str">
        <f>VLOOKUP(D155,'Lender Reference Sheet'!A:B,2,false)</f>
        <v>CHRYSLER CAPITAL</v>
      </c>
      <c r="B155" s="56" t="str">
        <f>VLOOKUP(D155,'Lender Reference Sheet'!A:C,3,false)</f>
        <v>Captive</v>
      </c>
      <c r="C155" s="6" t="s">
        <v>39</v>
      </c>
      <c r="D155" s="6" t="s">
        <v>81</v>
      </c>
      <c r="E155" s="61">
        <v>0.0</v>
      </c>
      <c r="F155" s="61">
        <v>1.0</v>
      </c>
      <c r="G155" s="61">
        <v>1.0</v>
      </c>
      <c r="H155" s="8">
        <v>937.0</v>
      </c>
      <c r="I155" s="8">
        <v>937.0</v>
      </c>
      <c r="J155" s="8">
        <v>800.61</v>
      </c>
      <c r="K155" s="8">
        <v>800.61</v>
      </c>
      <c r="L155" s="8">
        <v>1737.61</v>
      </c>
      <c r="M155" s="8">
        <v>1737.61</v>
      </c>
      <c r="N155" s="62">
        <v>1.0</v>
      </c>
      <c r="O155" s="62">
        <v>1.0</v>
      </c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0"/>
    </row>
    <row r="156">
      <c r="A156" s="56" t="str">
        <f>VLOOKUP(D156,'Lender Reference Sheet'!A:B,2,false)</f>
        <v>GM FINANCIAL SERVICES</v>
      </c>
      <c r="B156" s="56" t="str">
        <f>VLOOKUP(D156,'Lender Reference Sheet'!A:C,3,false)</f>
        <v>Captive</v>
      </c>
      <c r="C156" s="6" t="s">
        <v>36</v>
      </c>
      <c r="D156" s="6" t="s">
        <v>122</v>
      </c>
      <c r="E156" s="61">
        <v>2.0</v>
      </c>
      <c r="F156" s="61">
        <v>1.0</v>
      </c>
      <c r="G156" s="61">
        <v>3.0</v>
      </c>
      <c r="H156" s="8">
        <v>894.21</v>
      </c>
      <c r="I156" s="8">
        <v>2682.63</v>
      </c>
      <c r="J156" s="8">
        <v>376.07</v>
      </c>
      <c r="K156" s="8">
        <v>1128.22</v>
      </c>
      <c r="L156" s="8">
        <v>1270.28</v>
      </c>
      <c r="M156" s="8">
        <v>3810.85</v>
      </c>
      <c r="N156" s="62">
        <v>1.0</v>
      </c>
      <c r="O156" s="62">
        <v>0.0</v>
      </c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0"/>
    </row>
    <row r="157">
      <c r="A157" s="56" t="str">
        <f>VLOOKUP(D157,'Lender Reference Sheet'!A:B,2,false)</f>
        <v>GM FINANCIAL SERVICES</v>
      </c>
      <c r="B157" s="56" t="str">
        <f>VLOOKUP(D157,'Lender Reference Sheet'!A:C,3,false)</f>
        <v>Captive</v>
      </c>
      <c r="C157" s="6" t="s">
        <v>18</v>
      </c>
      <c r="D157" s="6" t="s">
        <v>122</v>
      </c>
      <c r="E157" s="61">
        <v>2.0</v>
      </c>
      <c r="F157" s="61">
        <v>2.0</v>
      </c>
      <c r="G157" s="61">
        <v>4.0</v>
      </c>
      <c r="H157" s="8">
        <v>856.25</v>
      </c>
      <c r="I157" s="8">
        <v>3424.99</v>
      </c>
      <c r="J157" s="8">
        <v>-295.71</v>
      </c>
      <c r="K157" s="8">
        <v>-1182.85</v>
      </c>
      <c r="L157" s="8">
        <v>560.54</v>
      </c>
      <c r="M157" s="8">
        <v>2242.14</v>
      </c>
      <c r="N157" s="62">
        <v>1.0</v>
      </c>
      <c r="O157" s="62">
        <v>0.5</v>
      </c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0"/>
    </row>
    <row r="158">
      <c r="A158" s="56" t="str">
        <f>VLOOKUP(D158,'Lender Reference Sheet'!A:B,2,false)</f>
        <v>CREDIT ACCEPTANCE CORPORATION</v>
      </c>
      <c r="B158" s="56" t="str">
        <f>VLOOKUP(D158,'Lender Reference Sheet'!A:C,3,false)</f>
        <v>Non-Preffered</v>
      </c>
      <c r="C158" s="6" t="s">
        <v>35</v>
      </c>
      <c r="D158" s="6" t="s">
        <v>511</v>
      </c>
      <c r="E158" s="61">
        <v>0.0</v>
      </c>
      <c r="F158" s="61">
        <v>2.0</v>
      </c>
      <c r="G158" s="61">
        <v>2.0</v>
      </c>
      <c r="H158" s="8">
        <v>846.0</v>
      </c>
      <c r="I158" s="8">
        <v>1692.0</v>
      </c>
      <c r="J158" s="8">
        <v>1940.38</v>
      </c>
      <c r="K158" s="8">
        <v>3880.75</v>
      </c>
      <c r="L158" s="8">
        <v>2786.38</v>
      </c>
      <c r="M158" s="8">
        <v>5572.75</v>
      </c>
      <c r="N158" s="62">
        <v>1.0</v>
      </c>
      <c r="O158" s="62">
        <v>1.0</v>
      </c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0"/>
    </row>
    <row r="159">
      <c r="A159" s="56" t="str">
        <f>VLOOKUP(D159,'Lender Reference Sheet'!A:B,2,false)</f>
        <v>WESTLAKE FINANCIAL SERVICES</v>
      </c>
      <c r="B159" s="56" t="str">
        <f>VLOOKUP(D159,'Lender Reference Sheet'!A:C,3,false)</f>
        <v>Clear Lane Pass</v>
      </c>
      <c r="C159" s="6" t="s">
        <v>46</v>
      </c>
      <c r="D159" s="6" t="s">
        <v>1456</v>
      </c>
      <c r="E159" s="61">
        <v>1.0</v>
      </c>
      <c r="F159" s="61">
        <v>9.0</v>
      </c>
      <c r="G159" s="61">
        <v>10.0</v>
      </c>
      <c r="H159" s="8">
        <v>807.7</v>
      </c>
      <c r="I159" s="8">
        <v>8077.01</v>
      </c>
      <c r="J159" s="8">
        <v>2156.25</v>
      </c>
      <c r="K159" s="8">
        <v>21562.45</v>
      </c>
      <c r="L159" s="8">
        <v>2963.95</v>
      </c>
      <c r="M159" s="8">
        <v>29639.46</v>
      </c>
      <c r="N159" s="62">
        <v>1.0</v>
      </c>
      <c r="O159" s="62">
        <v>0.1</v>
      </c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0"/>
    </row>
    <row r="160">
      <c r="A160" s="56" t="str">
        <f>VLOOKUP(D160,'Lender Reference Sheet'!A:B,2,false)</f>
        <v>TEXOMA COMMUNITY CU</v>
      </c>
      <c r="B160" s="56" t="str">
        <f>VLOOKUP(D160,'Lender Reference Sheet'!A:C,3,false)</f>
        <v>Credit Union</v>
      </c>
      <c r="C160" s="6" t="s">
        <v>54</v>
      </c>
      <c r="D160" s="6" t="s">
        <v>1294</v>
      </c>
      <c r="E160" s="61">
        <v>1.0</v>
      </c>
      <c r="F160" s="61">
        <v>0.0</v>
      </c>
      <c r="G160" s="61">
        <v>1.0</v>
      </c>
      <c r="H160" s="8">
        <v>801.45</v>
      </c>
      <c r="I160" s="8">
        <v>801.45</v>
      </c>
      <c r="J160" s="8">
        <v>457.0</v>
      </c>
      <c r="K160" s="8">
        <v>457.0</v>
      </c>
      <c r="L160" s="8">
        <v>1258.45</v>
      </c>
      <c r="M160" s="8">
        <v>1258.45</v>
      </c>
      <c r="N160" s="62">
        <v>1.0</v>
      </c>
      <c r="O160" s="62">
        <v>0.0</v>
      </c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0"/>
    </row>
    <row r="161">
      <c r="A161" s="56" t="str">
        <f>VLOOKUP(D161,'Lender Reference Sheet'!A:B,2,false)</f>
        <v>GM FINANCIAL SERVICES</v>
      </c>
      <c r="B161" s="56" t="str">
        <f>VLOOKUP(D161,'Lender Reference Sheet'!A:C,3,false)</f>
        <v>Captive</v>
      </c>
      <c r="C161" s="6" t="s">
        <v>18</v>
      </c>
      <c r="D161" s="6" t="s">
        <v>122</v>
      </c>
      <c r="E161" s="61">
        <v>1.0</v>
      </c>
      <c r="F161" s="61">
        <v>0.0</v>
      </c>
      <c r="G161" s="61">
        <v>1.0</v>
      </c>
      <c r="H161" s="8">
        <v>761.0</v>
      </c>
      <c r="I161" s="8">
        <v>761.0</v>
      </c>
      <c r="J161" s="8">
        <v>-4885.83</v>
      </c>
      <c r="K161" s="8">
        <v>-4885.83</v>
      </c>
      <c r="L161" s="8">
        <v>-4124.83</v>
      </c>
      <c r="M161" s="8">
        <v>-4124.83</v>
      </c>
      <c r="N161" s="62">
        <v>1.0</v>
      </c>
      <c r="O161" s="62">
        <v>0.0</v>
      </c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0"/>
    </row>
    <row r="162">
      <c r="A162" s="56" t="str">
        <f>VLOOKUP(D162,'Lender Reference Sheet'!A:B,2,false)</f>
        <v>OUACHITA VALLEY FCU</v>
      </c>
      <c r="B162" s="56" t="str">
        <f>VLOOKUP(D162,'Lender Reference Sheet'!A:C,3,false)</f>
        <v>Credit Union</v>
      </c>
      <c r="C162" s="6" t="s">
        <v>29</v>
      </c>
      <c r="D162" s="6" t="s">
        <v>1002</v>
      </c>
      <c r="E162" s="61">
        <v>0.0</v>
      </c>
      <c r="F162" s="61">
        <v>1.0</v>
      </c>
      <c r="G162" s="61">
        <v>1.0</v>
      </c>
      <c r="H162" s="8">
        <v>623.0</v>
      </c>
      <c r="I162" s="8">
        <v>623.0</v>
      </c>
      <c r="J162" s="8">
        <v>791.12</v>
      </c>
      <c r="K162" s="8">
        <v>791.12</v>
      </c>
      <c r="L162" s="8">
        <v>1414.12</v>
      </c>
      <c r="M162" s="8">
        <v>1414.12</v>
      </c>
      <c r="N162" s="62">
        <v>1.0</v>
      </c>
      <c r="O162" s="62">
        <v>0.0</v>
      </c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0"/>
    </row>
    <row r="163">
      <c r="A163" s="56" t="str">
        <f>VLOOKUP(D163,'Lender Reference Sheet'!A:B,2,false)</f>
        <v>NMAC</v>
      </c>
      <c r="B163" s="56" t="str">
        <f>VLOOKUP(D163,'Lender Reference Sheet'!A:C,3,false)</f>
        <v>Captive</v>
      </c>
      <c r="C163" s="6" t="s">
        <v>1501</v>
      </c>
      <c r="D163" s="6" t="s">
        <v>973</v>
      </c>
      <c r="E163" s="61">
        <v>1.0</v>
      </c>
      <c r="F163" s="61">
        <v>0.0</v>
      </c>
      <c r="G163" s="61">
        <v>1.0</v>
      </c>
      <c r="H163" s="8">
        <v>551.0</v>
      </c>
      <c r="I163" s="8">
        <v>551.0</v>
      </c>
      <c r="J163" s="8">
        <v>-2141.66</v>
      </c>
      <c r="K163" s="8">
        <v>-2141.66</v>
      </c>
      <c r="L163" s="8">
        <v>-1590.66</v>
      </c>
      <c r="M163" s="8">
        <v>-1590.66</v>
      </c>
      <c r="N163" s="62">
        <v>1.0</v>
      </c>
      <c r="O163" s="62">
        <v>0.0</v>
      </c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0"/>
    </row>
    <row r="164">
      <c r="A164" s="56" t="str">
        <f>VLOOKUP(D164,'Lender Reference Sheet'!A:B,2,false)</f>
        <v>#N/A</v>
      </c>
      <c r="B164" s="56" t="str">
        <f>VLOOKUP(D164,'Lender Reference Sheet'!A:C,3,false)</f>
        <v>#N/A</v>
      </c>
      <c r="C164" s="6" t="s">
        <v>18</v>
      </c>
      <c r="D164" s="6" t="s">
        <v>1508</v>
      </c>
      <c r="E164" s="61">
        <v>0.0</v>
      </c>
      <c r="F164" s="61">
        <v>1.0</v>
      </c>
      <c r="G164" s="61">
        <v>1.0</v>
      </c>
      <c r="H164" s="8">
        <v>524.1</v>
      </c>
      <c r="I164" s="8">
        <v>524.1</v>
      </c>
      <c r="J164" s="8">
        <v>1697.62</v>
      </c>
      <c r="K164" s="8">
        <v>1697.62</v>
      </c>
      <c r="L164" s="8">
        <v>2221.72</v>
      </c>
      <c r="M164" s="8">
        <v>2221.72</v>
      </c>
      <c r="N164" s="62">
        <v>1.0</v>
      </c>
      <c r="O164" s="62">
        <v>0.0</v>
      </c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0"/>
    </row>
    <row r="165">
      <c r="A165" s="56" t="str">
        <f>VLOOKUP(D165,'Lender Reference Sheet'!A:B,2,false)</f>
        <v>WELLS FARGO AUTO</v>
      </c>
      <c r="B165" s="56" t="str">
        <f>VLOOKUP(D165,'Lender Reference Sheet'!A:C,3,false)</f>
        <v>Non-Preffered</v>
      </c>
      <c r="C165" s="6" t="s">
        <v>21</v>
      </c>
      <c r="D165" s="6" t="s">
        <v>199</v>
      </c>
      <c r="E165" s="61">
        <v>2.0</v>
      </c>
      <c r="F165" s="61">
        <v>0.0</v>
      </c>
      <c r="G165" s="61">
        <v>2.0</v>
      </c>
      <c r="H165" s="8">
        <v>478.84</v>
      </c>
      <c r="I165" s="8">
        <v>957.67</v>
      </c>
      <c r="J165" s="8">
        <v>-168.45</v>
      </c>
      <c r="K165" s="8">
        <v>-336.89</v>
      </c>
      <c r="L165" s="8">
        <v>310.39</v>
      </c>
      <c r="M165" s="8">
        <v>620.78</v>
      </c>
      <c r="N165" s="62">
        <v>1.0</v>
      </c>
      <c r="O165" s="62">
        <v>0.0</v>
      </c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0"/>
    </row>
    <row r="166">
      <c r="A166" s="56" t="str">
        <f>VLOOKUP(D166,'Lender Reference Sheet'!A:B,2,false)</f>
        <v>PNC BANK</v>
      </c>
      <c r="B166" s="56" t="str">
        <f>VLOOKUP(D166,'Lender Reference Sheet'!A:C,3,false)</f>
        <v>Preferred Lenders</v>
      </c>
      <c r="C166" s="6" t="s">
        <v>52</v>
      </c>
      <c r="D166" s="6" t="s">
        <v>1040</v>
      </c>
      <c r="E166" s="61">
        <v>0.0</v>
      </c>
      <c r="F166" s="61">
        <v>1.0</v>
      </c>
      <c r="G166" s="61">
        <v>1.0</v>
      </c>
      <c r="H166" s="8">
        <v>468.18</v>
      </c>
      <c r="I166" s="8">
        <v>468.18</v>
      </c>
      <c r="J166" s="8">
        <v>271.03</v>
      </c>
      <c r="K166" s="8">
        <v>271.03</v>
      </c>
      <c r="L166" s="8">
        <v>739.21</v>
      </c>
      <c r="M166" s="8">
        <v>739.21</v>
      </c>
      <c r="N166" s="62">
        <v>1.0</v>
      </c>
      <c r="O166" s="62">
        <v>0.0</v>
      </c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0"/>
    </row>
    <row r="167">
      <c r="A167" s="56" t="str">
        <f>VLOOKUP(D167,'Lender Reference Sheet'!A:B,2,false)</f>
        <v>WESTLAKE FINANCIAL SERVICES</v>
      </c>
      <c r="B167" s="56" t="str">
        <f>VLOOKUP(D167,'Lender Reference Sheet'!A:C,3,false)</f>
        <v>Clear Lane Pass</v>
      </c>
      <c r="C167" s="6" t="s">
        <v>47</v>
      </c>
      <c r="D167" s="6" t="s">
        <v>1456</v>
      </c>
      <c r="E167" s="61">
        <v>0.0</v>
      </c>
      <c r="F167" s="61">
        <v>5.0</v>
      </c>
      <c r="G167" s="61">
        <v>5.0</v>
      </c>
      <c r="H167" s="8">
        <v>465.65</v>
      </c>
      <c r="I167" s="8">
        <v>2328.23</v>
      </c>
      <c r="J167" s="8">
        <v>2629.15</v>
      </c>
      <c r="K167" s="8">
        <v>13145.76</v>
      </c>
      <c r="L167" s="8">
        <v>3094.8</v>
      </c>
      <c r="M167" s="8">
        <v>15473.99</v>
      </c>
      <c r="N167" s="62">
        <v>1.0</v>
      </c>
      <c r="O167" s="62">
        <v>0.2</v>
      </c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0"/>
    </row>
    <row r="168">
      <c r="A168" s="56" t="str">
        <f>VLOOKUP(D168,'Lender Reference Sheet'!A:B,2,false)</f>
        <v>JP MORGAN CHASE BANK</v>
      </c>
      <c r="B168" s="56" t="str">
        <f>VLOOKUP(D168,'Lender Reference Sheet'!A:C,3,false)</f>
        <v>Non-Preffered</v>
      </c>
      <c r="C168" s="6" t="s">
        <v>21</v>
      </c>
      <c r="D168" s="6" t="s">
        <v>131</v>
      </c>
      <c r="E168" s="61">
        <v>0.0</v>
      </c>
      <c r="F168" s="61">
        <v>1.0</v>
      </c>
      <c r="G168" s="61">
        <v>1.0</v>
      </c>
      <c r="H168" s="8">
        <v>446.93</v>
      </c>
      <c r="I168" s="8">
        <v>446.93</v>
      </c>
      <c r="J168" s="8">
        <v>3161.0</v>
      </c>
      <c r="K168" s="8">
        <v>3161.0</v>
      </c>
      <c r="L168" s="8">
        <v>3607.93</v>
      </c>
      <c r="M168" s="8">
        <v>3607.93</v>
      </c>
      <c r="N168" s="62">
        <v>1.0</v>
      </c>
      <c r="O168" s="62">
        <v>0.0</v>
      </c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0"/>
    </row>
    <row r="169">
      <c r="A169" s="56" t="str">
        <f>VLOOKUP(D169,'Lender Reference Sheet'!A:B,2,false)</f>
        <v>AMERICAN HONDA FINANCE</v>
      </c>
      <c r="B169" s="56" t="str">
        <f>VLOOKUP(D169,'Lender Reference Sheet'!A:C,3,false)</f>
        <v>Captive</v>
      </c>
      <c r="C169" s="6" t="s">
        <v>47</v>
      </c>
      <c r="D169" s="6" t="s">
        <v>271</v>
      </c>
      <c r="E169" s="61">
        <v>1.0</v>
      </c>
      <c r="F169" s="61">
        <v>0.0</v>
      </c>
      <c r="G169" s="61">
        <v>1.0</v>
      </c>
      <c r="H169" s="8">
        <v>432.0</v>
      </c>
      <c r="I169" s="8">
        <v>432.0</v>
      </c>
      <c r="J169" s="8">
        <v>6350.96</v>
      </c>
      <c r="K169" s="8">
        <v>6350.96</v>
      </c>
      <c r="L169" s="8">
        <v>6782.96</v>
      </c>
      <c r="M169" s="8">
        <v>6782.96</v>
      </c>
      <c r="N169" s="62">
        <v>1.0</v>
      </c>
      <c r="O169" s="62">
        <v>0.0</v>
      </c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0"/>
    </row>
    <row r="170">
      <c r="A170" s="56" t="str">
        <f>VLOOKUP(D170,'Lender Reference Sheet'!A:B,2,false)</f>
        <v>NMAC</v>
      </c>
      <c r="B170" s="56" t="str">
        <f>VLOOKUP(D170,'Lender Reference Sheet'!A:C,3,false)</f>
        <v>Captive</v>
      </c>
      <c r="C170" s="6" t="s">
        <v>35</v>
      </c>
      <c r="D170" s="6" t="s">
        <v>968</v>
      </c>
      <c r="E170" s="61">
        <v>1.0</v>
      </c>
      <c r="F170" s="61">
        <v>0.0</v>
      </c>
      <c r="G170" s="61">
        <v>1.0</v>
      </c>
      <c r="H170" s="8">
        <v>430.06</v>
      </c>
      <c r="I170" s="8">
        <v>430.06</v>
      </c>
      <c r="J170" s="8">
        <v>-1232.94</v>
      </c>
      <c r="K170" s="8">
        <v>-1232.94</v>
      </c>
      <c r="L170" s="8">
        <v>-802.88</v>
      </c>
      <c r="M170" s="8">
        <v>-802.88</v>
      </c>
      <c r="N170" s="62">
        <v>1.0</v>
      </c>
      <c r="O170" s="62">
        <v>0.0</v>
      </c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0"/>
    </row>
    <row r="171">
      <c r="A171" s="56" t="str">
        <f>VLOOKUP(D171,'Lender Reference Sheet'!A:B,2,false)</f>
        <v>FINANCE POINT</v>
      </c>
      <c r="B171" s="56" t="str">
        <f>VLOOKUP(D171,'Lender Reference Sheet'!A:C,3,false)</f>
        <v>Non-Preffered</v>
      </c>
      <c r="C171" s="6" t="s">
        <v>28</v>
      </c>
      <c r="D171" s="6" t="s">
        <v>104</v>
      </c>
      <c r="E171" s="61">
        <v>0.0</v>
      </c>
      <c r="F171" s="61">
        <v>1.0</v>
      </c>
      <c r="G171" s="61">
        <v>1.0</v>
      </c>
      <c r="H171" s="8">
        <v>413.0</v>
      </c>
      <c r="I171" s="8">
        <v>413.0</v>
      </c>
      <c r="J171" s="8">
        <v>1368.2</v>
      </c>
      <c r="K171" s="8">
        <v>1368.2</v>
      </c>
      <c r="L171" s="8">
        <v>1781.2</v>
      </c>
      <c r="M171" s="8">
        <v>1781.2</v>
      </c>
      <c r="N171" s="62">
        <v>1.0</v>
      </c>
      <c r="O171" s="62">
        <v>0.0</v>
      </c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0"/>
    </row>
    <row r="172">
      <c r="A172" s="56" t="str">
        <f>VLOOKUP(D172,'Lender Reference Sheet'!A:B,2,false)</f>
        <v>CASH</v>
      </c>
      <c r="B172" s="56" t="str">
        <f>VLOOKUP(D172,'Lender Reference Sheet'!A:C,3,false)</f>
        <v>Cash</v>
      </c>
      <c r="C172" s="6" t="s">
        <v>1498</v>
      </c>
      <c r="D172" s="6" t="s">
        <v>80</v>
      </c>
      <c r="E172" s="61">
        <v>51.0</v>
      </c>
      <c r="F172" s="61">
        <v>65.0</v>
      </c>
      <c r="G172" s="61">
        <v>116.0</v>
      </c>
      <c r="H172" s="8">
        <v>386.92</v>
      </c>
      <c r="I172" s="8">
        <v>44882.36</v>
      </c>
      <c r="J172" s="8">
        <v>1065.8</v>
      </c>
      <c r="K172" s="8">
        <v>123632.28</v>
      </c>
      <c r="L172" s="8">
        <v>1452.71</v>
      </c>
      <c r="M172" s="8">
        <v>168514.64</v>
      </c>
      <c r="N172" s="62">
        <v>0.04</v>
      </c>
      <c r="O172" s="62">
        <v>0.22</v>
      </c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0"/>
    </row>
    <row r="173">
      <c r="A173" s="56" t="str">
        <f>VLOOKUP(D173,'Lender Reference Sheet'!A:B,2,false)</f>
        <v>JP MORGAN CHASE BANK</v>
      </c>
      <c r="B173" s="56" t="str">
        <f>VLOOKUP(D173,'Lender Reference Sheet'!A:C,3,false)</f>
        <v>Non-Preffered</v>
      </c>
      <c r="C173" s="6" t="s">
        <v>1498</v>
      </c>
      <c r="D173" s="6" t="s">
        <v>819</v>
      </c>
      <c r="E173" s="61">
        <v>0.0</v>
      </c>
      <c r="F173" s="61">
        <v>1.0</v>
      </c>
      <c r="G173" s="61">
        <v>1.0</v>
      </c>
      <c r="H173" s="8">
        <v>364.07</v>
      </c>
      <c r="I173" s="8">
        <v>364.07</v>
      </c>
      <c r="J173" s="8">
        <v>3509.8</v>
      </c>
      <c r="K173" s="8">
        <v>3509.8</v>
      </c>
      <c r="L173" s="8">
        <v>3873.87</v>
      </c>
      <c r="M173" s="8">
        <v>3873.87</v>
      </c>
      <c r="N173" s="62">
        <v>1.0</v>
      </c>
      <c r="O173" s="62">
        <v>0.0</v>
      </c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0"/>
    </row>
    <row r="174">
      <c r="A174" s="56" t="str">
        <f>VLOOKUP(D174,'Lender Reference Sheet'!A:B,2,false)</f>
        <v>NMAC</v>
      </c>
      <c r="B174" s="56" t="str">
        <f>VLOOKUP(D174,'Lender Reference Sheet'!A:C,3,false)</f>
        <v>Captive</v>
      </c>
      <c r="C174" s="6" t="s">
        <v>53</v>
      </c>
      <c r="D174" s="6" t="s">
        <v>968</v>
      </c>
      <c r="E174" s="61">
        <v>4.0</v>
      </c>
      <c r="F174" s="61">
        <v>0.0</v>
      </c>
      <c r="G174" s="61">
        <v>4.0</v>
      </c>
      <c r="H174" s="8">
        <v>330.63</v>
      </c>
      <c r="I174" s="8">
        <v>1322.51</v>
      </c>
      <c r="J174" s="8">
        <v>-328.75</v>
      </c>
      <c r="K174" s="8">
        <v>-1315.0</v>
      </c>
      <c r="L174" s="8">
        <v>1.88</v>
      </c>
      <c r="M174" s="8">
        <v>7.51</v>
      </c>
      <c r="N174" s="62">
        <v>1.0</v>
      </c>
      <c r="O174" s="62">
        <v>0.0</v>
      </c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0"/>
    </row>
    <row r="175">
      <c r="A175" s="56" t="str">
        <f>VLOOKUP(D175,'Lender Reference Sheet'!A:B,2,false)</f>
        <v>JP MORGAN CHASE BANK</v>
      </c>
      <c r="B175" s="56" t="str">
        <f>VLOOKUP(D175,'Lender Reference Sheet'!A:C,3,false)</f>
        <v>Non-Preffered</v>
      </c>
      <c r="C175" s="6" t="s">
        <v>47</v>
      </c>
      <c r="D175" s="6" t="s">
        <v>823</v>
      </c>
      <c r="E175" s="61">
        <v>0.0</v>
      </c>
      <c r="F175" s="61">
        <v>1.0</v>
      </c>
      <c r="G175" s="61">
        <v>1.0</v>
      </c>
      <c r="H175" s="8">
        <v>325.32</v>
      </c>
      <c r="I175" s="8">
        <v>325.32</v>
      </c>
      <c r="J175" s="8">
        <v>1225.66</v>
      </c>
      <c r="K175" s="8">
        <v>1225.66</v>
      </c>
      <c r="L175" s="8">
        <v>1550.98</v>
      </c>
      <c r="M175" s="8">
        <v>1550.98</v>
      </c>
      <c r="N175" s="62">
        <v>1.0</v>
      </c>
      <c r="O175" s="62">
        <v>0.0</v>
      </c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0"/>
    </row>
    <row r="176">
      <c r="A176" s="56" t="str">
        <f>VLOOKUP(D176,'Lender Reference Sheet'!A:B,2,false)</f>
        <v>ALLEGIANCE CU</v>
      </c>
      <c r="B176" s="56" t="str">
        <f>VLOOKUP(D176,'Lender Reference Sheet'!A:C,3,false)</f>
        <v>Credit Union</v>
      </c>
      <c r="C176" s="6" t="s">
        <v>25</v>
      </c>
      <c r="D176" s="6" t="s">
        <v>26</v>
      </c>
      <c r="E176" s="61">
        <v>0.0</v>
      </c>
      <c r="F176" s="61">
        <v>1.0</v>
      </c>
      <c r="G176" s="61">
        <v>1.0</v>
      </c>
      <c r="H176" s="8">
        <v>302.59</v>
      </c>
      <c r="I176" s="8">
        <v>302.59</v>
      </c>
      <c r="J176" s="8">
        <v>-1088.07</v>
      </c>
      <c r="K176" s="8">
        <v>-1088.07</v>
      </c>
      <c r="L176" s="8">
        <v>-785.48</v>
      </c>
      <c r="M176" s="8">
        <v>-785.48</v>
      </c>
      <c r="N176" s="62">
        <v>1.0</v>
      </c>
      <c r="O176" s="62">
        <v>0.0</v>
      </c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0"/>
    </row>
    <row r="177">
      <c r="A177" s="56" t="str">
        <f>VLOOKUP(D177,'Lender Reference Sheet'!A:B,2,false)</f>
        <v>CINCH AUTO FINANCE</v>
      </c>
      <c r="B177" s="56" t="str">
        <f>VLOOKUP(D177,'Lender Reference Sheet'!A:C,3,false)</f>
        <v>Credit Union</v>
      </c>
      <c r="C177" s="6" t="s">
        <v>18</v>
      </c>
      <c r="D177" s="6" t="s">
        <v>444</v>
      </c>
      <c r="E177" s="61">
        <v>0.0</v>
      </c>
      <c r="F177" s="61">
        <v>1.0</v>
      </c>
      <c r="G177" s="61">
        <v>1.0</v>
      </c>
      <c r="H177" s="8">
        <v>300.6</v>
      </c>
      <c r="I177" s="8">
        <v>300.6</v>
      </c>
      <c r="J177" s="8">
        <v>2580.82</v>
      </c>
      <c r="K177" s="8">
        <v>2580.82</v>
      </c>
      <c r="L177" s="8">
        <v>2881.42</v>
      </c>
      <c r="M177" s="8">
        <v>2881.42</v>
      </c>
      <c r="N177" s="62">
        <v>1.0</v>
      </c>
      <c r="O177" s="62">
        <v>0.0</v>
      </c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0"/>
    </row>
    <row r="178">
      <c r="A178" s="56" t="str">
        <f>VLOOKUP(D178,'Lender Reference Sheet'!A:B,2,false)</f>
        <v>OSF</v>
      </c>
      <c r="B178" s="56" t="str">
        <f>VLOOKUP(D178,'Lender Reference Sheet'!A:C,3,false)</f>
        <v>Cash</v>
      </c>
      <c r="C178" s="6" t="s">
        <v>1498</v>
      </c>
      <c r="D178" s="6" t="s">
        <v>1008</v>
      </c>
      <c r="E178" s="61">
        <v>8.0</v>
      </c>
      <c r="F178" s="61">
        <v>21.0</v>
      </c>
      <c r="G178" s="61">
        <v>29.0</v>
      </c>
      <c r="H178" s="8">
        <v>290.23</v>
      </c>
      <c r="I178" s="8">
        <v>8416.76</v>
      </c>
      <c r="J178" s="8">
        <v>821.6</v>
      </c>
      <c r="K178" s="8">
        <v>23826.5</v>
      </c>
      <c r="L178" s="8">
        <v>1111.84</v>
      </c>
      <c r="M178" s="8">
        <v>32243.26</v>
      </c>
      <c r="N178" s="62">
        <v>0.0</v>
      </c>
      <c r="O178" s="62">
        <v>0.17</v>
      </c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0"/>
    </row>
    <row r="179">
      <c r="A179" s="56" t="str">
        <f>VLOOKUP(D179,'Lender Reference Sheet'!A:B,2,false)</f>
        <v>#N/A</v>
      </c>
      <c r="B179" s="56" t="str">
        <f>VLOOKUP(D179,'Lender Reference Sheet'!A:C,3,false)</f>
        <v>#N/A</v>
      </c>
      <c r="C179" s="6" t="s">
        <v>53</v>
      </c>
      <c r="D179" s="6" t="s">
        <v>1509</v>
      </c>
      <c r="E179" s="61">
        <v>0.0</v>
      </c>
      <c r="F179" s="61">
        <v>1.0</v>
      </c>
      <c r="G179" s="61">
        <v>1.0</v>
      </c>
      <c r="H179" s="8">
        <v>250.4</v>
      </c>
      <c r="I179" s="8">
        <v>250.4</v>
      </c>
      <c r="J179" s="8">
        <v>21.68</v>
      </c>
      <c r="K179" s="8">
        <v>21.68</v>
      </c>
      <c r="L179" s="8">
        <v>272.08</v>
      </c>
      <c r="M179" s="8">
        <v>272.08</v>
      </c>
      <c r="N179" s="62">
        <v>1.0</v>
      </c>
      <c r="O179" s="62">
        <v>0.0</v>
      </c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0"/>
    </row>
    <row r="180">
      <c r="A180" s="56" t="str">
        <f>VLOOKUP(D180,'Lender Reference Sheet'!A:B,2,false)</f>
        <v>VW CREDIT</v>
      </c>
      <c r="B180" s="56" t="str">
        <f>VLOOKUP(D180,'Lender Reference Sheet'!A:C,3,false)</f>
        <v>Captive</v>
      </c>
      <c r="C180" s="6" t="s">
        <v>52</v>
      </c>
      <c r="D180" s="6" t="s">
        <v>1431</v>
      </c>
      <c r="E180" s="61">
        <v>1.0</v>
      </c>
      <c r="F180" s="61">
        <v>0.0</v>
      </c>
      <c r="G180" s="61">
        <v>1.0</v>
      </c>
      <c r="H180" s="8">
        <v>200.0</v>
      </c>
      <c r="I180" s="8">
        <v>200.0</v>
      </c>
      <c r="J180" s="8">
        <v>2906.77</v>
      </c>
      <c r="K180" s="8">
        <v>2906.77</v>
      </c>
      <c r="L180" s="8">
        <v>3106.77</v>
      </c>
      <c r="M180" s="8">
        <v>3106.77</v>
      </c>
      <c r="N180" s="62">
        <v>1.0</v>
      </c>
      <c r="O180" s="62">
        <v>1.0</v>
      </c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0"/>
    </row>
    <row r="181">
      <c r="A181" s="56" t="str">
        <f>VLOOKUP(D181,'Lender Reference Sheet'!A:B,2,false)</f>
        <v>HYUNDAI MOTOR FINANCE</v>
      </c>
      <c r="B181" s="56" t="str">
        <f>VLOOKUP(D181,'Lender Reference Sheet'!A:C,3,false)</f>
        <v>Captive</v>
      </c>
      <c r="C181" s="6" t="s">
        <v>23</v>
      </c>
      <c r="D181" s="6" t="s">
        <v>800</v>
      </c>
      <c r="E181" s="61">
        <v>1.0</v>
      </c>
      <c r="F181" s="61">
        <v>0.0</v>
      </c>
      <c r="G181" s="61">
        <v>1.0</v>
      </c>
      <c r="H181" s="8">
        <v>125.0</v>
      </c>
      <c r="I181" s="8">
        <v>125.0</v>
      </c>
      <c r="J181" s="8">
        <v>642.05</v>
      </c>
      <c r="K181" s="8">
        <v>642.05</v>
      </c>
      <c r="L181" s="8">
        <v>767.05</v>
      </c>
      <c r="M181" s="8">
        <v>767.05</v>
      </c>
      <c r="N181" s="62">
        <v>1.0</v>
      </c>
      <c r="O181" s="62">
        <v>0.0</v>
      </c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0"/>
    </row>
    <row r="182">
      <c r="A182" s="56" t="str">
        <f>VLOOKUP(D182,'Lender Reference Sheet'!A:B,2,false)</f>
        <v>WICHITA FALLS TEACHERS FCU</v>
      </c>
      <c r="B182" s="56" t="str">
        <f>VLOOKUP(D182,'Lender Reference Sheet'!A:C,3,false)</f>
        <v>Credit Union</v>
      </c>
      <c r="C182" s="6" t="s">
        <v>53</v>
      </c>
      <c r="D182" s="6" t="s">
        <v>1470</v>
      </c>
      <c r="E182" s="61">
        <v>0.0</v>
      </c>
      <c r="F182" s="61">
        <v>1.0</v>
      </c>
      <c r="G182" s="61">
        <v>1.0</v>
      </c>
      <c r="H182" s="8">
        <v>26.78</v>
      </c>
      <c r="I182" s="8">
        <v>26.78</v>
      </c>
      <c r="J182" s="8">
        <v>-30.39</v>
      </c>
      <c r="K182" s="8">
        <v>-30.39</v>
      </c>
      <c r="L182" s="8">
        <v>-3.61</v>
      </c>
      <c r="M182" s="8">
        <v>-3.61</v>
      </c>
      <c r="N182" s="62">
        <v>1.0</v>
      </c>
      <c r="O182" s="62">
        <v>0.0</v>
      </c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0"/>
    </row>
    <row r="183">
      <c r="A183" s="56" t="str">
        <f>VLOOKUP(D183,'Lender Reference Sheet'!A:B,2,false)</f>
        <v>CREDIT ACCEPTANCE CORPORATION</v>
      </c>
      <c r="B183" s="56" t="str">
        <f>VLOOKUP(D183,'Lender Reference Sheet'!A:C,3,false)</f>
        <v>Non-Preffered</v>
      </c>
      <c r="C183" s="6" t="s">
        <v>34</v>
      </c>
      <c r="D183" s="6" t="s">
        <v>511</v>
      </c>
      <c r="E183" s="61">
        <v>0.0</v>
      </c>
      <c r="F183" s="61">
        <v>1.0</v>
      </c>
      <c r="G183" s="61">
        <v>1.0</v>
      </c>
      <c r="H183" s="8">
        <v>0.0</v>
      </c>
      <c r="I183" s="8">
        <v>0.0</v>
      </c>
      <c r="J183" s="8">
        <v>3362.27</v>
      </c>
      <c r="K183" s="8">
        <v>3362.27</v>
      </c>
      <c r="L183" s="8">
        <v>3362.27</v>
      </c>
      <c r="M183" s="8">
        <v>3362.27</v>
      </c>
      <c r="N183" s="62">
        <v>1.0</v>
      </c>
      <c r="O183" s="62">
        <v>0.0</v>
      </c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0"/>
    </row>
    <row r="184">
      <c r="A184" s="56" t="str">
        <f>VLOOKUP(D184,'Lender Reference Sheet'!A:B,2,false)</f>
        <v>ALTRA FCU</v>
      </c>
      <c r="B184" s="56" t="str">
        <f>VLOOKUP(D184,'Lender Reference Sheet'!A:C,3,false)</f>
        <v>Credit Union</v>
      </c>
      <c r="C184" s="6" t="s">
        <v>23</v>
      </c>
      <c r="D184" s="6" t="s">
        <v>250</v>
      </c>
      <c r="E184" s="61">
        <v>0.0</v>
      </c>
      <c r="F184" s="61">
        <v>1.0</v>
      </c>
      <c r="G184" s="61">
        <v>1.0</v>
      </c>
      <c r="H184" s="8">
        <v>0.0</v>
      </c>
      <c r="I184" s="8">
        <v>0.0</v>
      </c>
      <c r="J184" s="8">
        <v>3869.14</v>
      </c>
      <c r="K184" s="8">
        <v>3869.14</v>
      </c>
      <c r="L184" s="8">
        <v>3869.14</v>
      </c>
      <c r="M184" s="8">
        <v>3869.14</v>
      </c>
      <c r="N184" s="62">
        <v>1.0</v>
      </c>
      <c r="O184" s="62">
        <v>0.0</v>
      </c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0"/>
    </row>
    <row r="185">
      <c r="A185" s="56" t="str">
        <f>VLOOKUP(D185,'Lender Reference Sheet'!A:B,2,false)</f>
        <v>KIA MOTORS FINANCE</v>
      </c>
      <c r="B185" s="56" t="str">
        <f>VLOOKUP(D185,'Lender Reference Sheet'!A:C,3,false)</f>
        <v>Captive</v>
      </c>
      <c r="C185" s="6" t="s">
        <v>46</v>
      </c>
      <c r="D185" s="6" t="s">
        <v>835</v>
      </c>
      <c r="E185" s="61">
        <v>1.0</v>
      </c>
      <c r="F185" s="61">
        <v>0.0</v>
      </c>
      <c r="G185" s="61">
        <v>1.0</v>
      </c>
      <c r="H185" s="8">
        <v>0.0</v>
      </c>
      <c r="I185" s="8">
        <v>0.0</v>
      </c>
      <c r="J185" s="8">
        <v>1181.26</v>
      </c>
      <c r="K185" s="8">
        <v>1181.26</v>
      </c>
      <c r="L185" s="8">
        <v>1181.26</v>
      </c>
      <c r="M185" s="8">
        <v>1181.26</v>
      </c>
      <c r="N185" s="62">
        <v>1.0</v>
      </c>
      <c r="O185" s="62">
        <v>0.0</v>
      </c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0"/>
    </row>
    <row r="186">
      <c r="A186" s="56" t="str">
        <f>VLOOKUP(D186,'Lender Reference Sheet'!A:B,2,false)</f>
        <v>KELLY COMMUNITY FCU</v>
      </c>
      <c r="B186" s="56" t="str">
        <f>VLOOKUP(D186,'Lender Reference Sheet'!A:C,3,false)</f>
        <v>Credit Union</v>
      </c>
      <c r="C186" s="6" t="s">
        <v>21</v>
      </c>
      <c r="D186" s="6" t="s">
        <v>833</v>
      </c>
      <c r="E186" s="61">
        <v>1.0</v>
      </c>
      <c r="F186" s="61">
        <v>0.0</v>
      </c>
      <c r="G186" s="61">
        <v>1.0</v>
      </c>
      <c r="H186" s="8">
        <v>-50.25</v>
      </c>
      <c r="I186" s="8">
        <v>-50.25</v>
      </c>
      <c r="J186" s="8">
        <v>2396.88</v>
      </c>
      <c r="K186" s="8">
        <v>2396.88</v>
      </c>
      <c r="L186" s="8">
        <v>2346.63</v>
      </c>
      <c r="M186" s="8">
        <v>2346.63</v>
      </c>
      <c r="N186" s="62">
        <v>1.0</v>
      </c>
      <c r="O186" s="62">
        <v>0.0</v>
      </c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0"/>
    </row>
    <row r="187">
      <c r="A187" s="56" t="str">
        <f>VLOOKUP(D187,'Lender Reference Sheet'!A:B,2,false)</f>
        <v>#N/A</v>
      </c>
      <c r="B187" s="56" t="str">
        <f>VLOOKUP(D187,'Lender Reference Sheet'!A:C,3,false)</f>
        <v>#N/A</v>
      </c>
      <c r="C187" s="6"/>
      <c r="D187" s="6"/>
      <c r="E187" s="61"/>
      <c r="F187" s="61"/>
      <c r="G187" s="61"/>
      <c r="H187" s="8"/>
      <c r="I187" s="8"/>
      <c r="J187" s="8"/>
      <c r="K187" s="8"/>
      <c r="L187" s="8"/>
      <c r="M187" s="8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0"/>
    </row>
    <row r="188">
      <c r="A188" s="56" t="str">
        <f>VLOOKUP(D188,'Lender Reference Sheet'!A:B,2,false)</f>
        <v>#N/A</v>
      </c>
      <c r="B188" s="56" t="str">
        <f>VLOOKUP(D188,'Lender Reference Sheet'!A:C,3,false)</f>
        <v>#N/A</v>
      </c>
      <c r="C188" s="6"/>
      <c r="D188" s="6"/>
      <c r="E188" s="61"/>
      <c r="F188" s="61"/>
      <c r="G188" s="61"/>
      <c r="H188" s="8"/>
      <c r="I188" s="8"/>
      <c r="J188" s="8"/>
      <c r="K188" s="8"/>
      <c r="L188" s="8"/>
      <c r="M188" s="8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0"/>
    </row>
    <row r="189">
      <c r="A189" s="56" t="str">
        <f>VLOOKUP(D189,'Lender Reference Sheet'!A:B,2,false)</f>
        <v>#N/A</v>
      </c>
      <c r="B189" s="56" t="str">
        <f>VLOOKUP(D189,'Lender Reference Sheet'!A:C,3,false)</f>
        <v>#N/A</v>
      </c>
      <c r="C189" s="6"/>
      <c r="D189" s="6"/>
      <c r="E189" s="61"/>
      <c r="F189" s="61"/>
      <c r="G189" s="61"/>
      <c r="H189" s="8"/>
      <c r="I189" s="8"/>
      <c r="J189" s="8"/>
      <c r="K189" s="8"/>
      <c r="L189" s="8"/>
      <c r="M189" s="8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0"/>
    </row>
    <row r="190">
      <c r="A190" s="56" t="str">
        <f>VLOOKUP(D190,'Lender Reference Sheet'!A:B,2,false)</f>
        <v>#N/A</v>
      </c>
      <c r="B190" s="56" t="str">
        <f>VLOOKUP(D190,'Lender Reference Sheet'!A:C,3,false)</f>
        <v>#N/A</v>
      </c>
      <c r="C190" s="6"/>
      <c r="D190" s="6"/>
      <c r="E190" s="61"/>
      <c r="F190" s="61"/>
      <c r="G190" s="61"/>
      <c r="H190" s="8"/>
      <c r="I190" s="8"/>
      <c r="J190" s="8"/>
      <c r="K190" s="8"/>
      <c r="L190" s="8"/>
      <c r="M190" s="8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0"/>
    </row>
    <row r="191">
      <c r="A191" s="56" t="str">
        <f>VLOOKUP(D191,'Lender Reference Sheet'!A:B,2,false)</f>
        <v>#N/A</v>
      </c>
      <c r="B191" s="56" t="str">
        <f>VLOOKUP(D191,'Lender Reference Sheet'!A:C,3,false)</f>
        <v>#N/A</v>
      </c>
      <c r="C191" s="6"/>
      <c r="D191" s="6"/>
      <c r="E191" s="61"/>
      <c r="F191" s="61"/>
      <c r="G191" s="61"/>
      <c r="H191" s="8"/>
      <c r="I191" s="8"/>
      <c r="J191" s="8"/>
      <c r="K191" s="8"/>
      <c r="L191" s="8"/>
      <c r="M191" s="8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0"/>
    </row>
    <row r="192">
      <c r="A192" s="56" t="str">
        <f>VLOOKUP(D192,'Lender Reference Sheet'!A:B,2,false)</f>
        <v>#N/A</v>
      </c>
      <c r="B192" s="56" t="str">
        <f>VLOOKUP(D192,'Lender Reference Sheet'!A:C,3,false)</f>
        <v>#N/A</v>
      </c>
      <c r="C192" s="6"/>
      <c r="D192" s="6"/>
      <c r="E192" s="61"/>
      <c r="F192" s="61"/>
      <c r="G192" s="61"/>
      <c r="H192" s="8"/>
      <c r="I192" s="8"/>
      <c r="J192" s="8"/>
      <c r="K192" s="8"/>
      <c r="L192" s="8"/>
      <c r="M192" s="8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0"/>
    </row>
    <row r="193">
      <c r="A193" s="56" t="str">
        <f>VLOOKUP(D193,'Lender Reference Sheet'!A:B,2,false)</f>
        <v>#N/A</v>
      </c>
      <c r="B193" s="56" t="str">
        <f>VLOOKUP(D193,'Lender Reference Sheet'!A:C,3,false)</f>
        <v>#N/A</v>
      </c>
      <c r="C193" s="6"/>
      <c r="D193" s="6"/>
      <c r="E193" s="61"/>
      <c r="F193" s="61"/>
      <c r="G193" s="61"/>
      <c r="H193" s="8"/>
      <c r="I193" s="8"/>
      <c r="J193" s="8"/>
      <c r="K193" s="8"/>
      <c r="L193" s="8"/>
      <c r="M193" s="8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0"/>
    </row>
    <row r="194">
      <c r="A194" s="56" t="str">
        <f>VLOOKUP(D194,'Lender Reference Sheet'!A:B,2,false)</f>
        <v>#N/A</v>
      </c>
      <c r="B194" s="56" t="str">
        <f>VLOOKUP(D194,'Lender Reference Sheet'!A:C,3,false)</f>
        <v>#N/A</v>
      </c>
      <c r="C194" s="6"/>
      <c r="D194" s="6"/>
      <c r="E194" s="61"/>
      <c r="F194" s="61"/>
      <c r="G194" s="61"/>
      <c r="H194" s="8"/>
      <c r="I194" s="8"/>
      <c r="J194" s="8"/>
      <c r="K194" s="8"/>
      <c r="L194" s="8"/>
      <c r="M194" s="8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0"/>
    </row>
    <row r="195">
      <c r="A195" s="56" t="str">
        <f>VLOOKUP(D195,'Lender Reference Sheet'!A:B,2,false)</f>
        <v>#N/A</v>
      </c>
      <c r="B195" s="56" t="str">
        <f>VLOOKUP(D195,'Lender Reference Sheet'!A:C,3,false)</f>
        <v>#N/A</v>
      </c>
      <c r="C195" s="6"/>
      <c r="D195" s="6"/>
      <c r="E195" s="61"/>
      <c r="F195" s="61"/>
      <c r="G195" s="61"/>
      <c r="H195" s="8"/>
      <c r="I195" s="8"/>
      <c r="J195" s="8"/>
      <c r="K195" s="8"/>
      <c r="L195" s="8"/>
      <c r="M195" s="8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0"/>
    </row>
    <row r="196">
      <c r="A196" s="56" t="str">
        <f>VLOOKUP(D196,'Lender Reference Sheet'!A:B,2,false)</f>
        <v>#N/A</v>
      </c>
      <c r="B196" s="56" t="str">
        <f>VLOOKUP(D196,'Lender Reference Sheet'!A:C,3,false)</f>
        <v>#N/A</v>
      </c>
      <c r="C196" s="6"/>
      <c r="D196" s="6"/>
      <c r="E196" s="61"/>
      <c r="F196" s="61"/>
      <c r="G196" s="61"/>
      <c r="H196" s="8"/>
      <c r="I196" s="8"/>
      <c r="J196" s="8"/>
      <c r="K196" s="8"/>
      <c r="L196" s="8"/>
      <c r="M196" s="8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0"/>
    </row>
    <row r="197">
      <c r="A197" s="56" t="str">
        <f>VLOOKUP(D197,'Lender Reference Sheet'!A:B,2,false)</f>
        <v>#N/A</v>
      </c>
      <c r="B197" s="56" t="str">
        <f>VLOOKUP(D197,'Lender Reference Sheet'!A:C,3,false)</f>
        <v>#N/A</v>
      </c>
      <c r="C197" s="6"/>
      <c r="D197" s="6"/>
      <c r="E197" s="61"/>
      <c r="F197" s="61"/>
      <c r="G197" s="61"/>
      <c r="H197" s="8"/>
      <c r="I197" s="8"/>
      <c r="J197" s="8"/>
      <c r="K197" s="8"/>
      <c r="L197" s="8"/>
      <c r="M197" s="8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0"/>
    </row>
    <row r="198">
      <c r="A198" s="56" t="str">
        <f>VLOOKUP(D198,'Lender Reference Sheet'!A:B,2,false)</f>
        <v>#N/A</v>
      </c>
      <c r="B198" s="56" t="str">
        <f>VLOOKUP(D198,'Lender Reference Sheet'!A:C,3,false)</f>
        <v>#N/A</v>
      </c>
      <c r="C198" s="6"/>
      <c r="D198" s="6"/>
      <c r="E198" s="61"/>
      <c r="F198" s="61"/>
      <c r="G198" s="61"/>
      <c r="H198" s="8"/>
      <c r="I198" s="8"/>
      <c r="J198" s="8"/>
      <c r="K198" s="8"/>
      <c r="L198" s="8"/>
      <c r="M198" s="8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0"/>
    </row>
    <row r="199">
      <c r="A199" s="56" t="str">
        <f>VLOOKUP(D199,'Lender Reference Sheet'!A:B,2,false)</f>
        <v>#N/A</v>
      </c>
      <c r="B199" s="56" t="str">
        <f>VLOOKUP(D199,'Lender Reference Sheet'!A:C,3,false)</f>
        <v>#N/A</v>
      </c>
      <c r="C199" s="6"/>
      <c r="D199" s="6"/>
      <c r="E199" s="61"/>
      <c r="F199" s="61"/>
      <c r="G199" s="61"/>
      <c r="H199" s="8"/>
      <c r="I199" s="8"/>
      <c r="J199" s="8"/>
      <c r="K199" s="8"/>
      <c r="L199" s="8"/>
      <c r="M199" s="8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0"/>
    </row>
    <row r="200">
      <c r="A200" s="56" t="str">
        <f>VLOOKUP(D200,'Lender Reference Sheet'!A:B,2,false)</f>
        <v>#N/A</v>
      </c>
      <c r="B200" s="56" t="str">
        <f>VLOOKUP(D200,'Lender Reference Sheet'!A:C,3,false)</f>
        <v>#N/A</v>
      </c>
      <c r="C200" s="6"/>
      <c r="D200" s="6"/>
      <c r="E200" s="61"/>
      <c r="F200" s="61"/>
      <c r="G200" s="61"/>
      <c r="H200" s="8"/>
      <c r="I200" s="8"/>
      <c r="J200" s="8"/>
      <c r="K200" s="8"/>
      <c r="L200" s="8"/>
      <c r="M200" s="8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0"/>
    </row>
    <row r="201">
      <c r="A201" s="56" t="str">
        <f>VLOOKUP(D201,'Lender Reference Sheet'!A:B,2,false)</f>
        <v>#N/A</v>
      </c>
      <c r="B201" s="56" t="str">
        <f>VLOOKUP(D201,'Lender Reference Sheet'!A:C,3,false)</f>
        <v>#N/A</v>
      </c>
      <c r="C201" s="6"/>
      <c r="D201" s="6"/>
      <c r="E201" s="61"/>
      <c r="F201" s="61"/>
      <c r="G201" s="61"/>
      <c r="H201" s="8"/>
      <c r="I201" s="8"/>
      <c r="J201" s="8"/>
      <c r="K201" s="8"/>
      <c r="L201" s="8"/>
      <c r="M201" s="8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0"/>
    </row>
    <row r="202">
      <c r="A202" s="56" t="str">
        <f>VLOOKUP(D202,'Lender Reference Sheet'!A:B,2,false)</f>
        <v>#N/A</v>
      </c>
      <c r="B202" s="56" t="str">
        <f>VLOOKUP(D202,'Lender Reference Sheet'!A:C,3,false)</f>
        <v>#N/A</v>
      </c>
      <c r="C202" s="6"/>
      <c r="D202" s="6"/>
      <c r="E202" s="61"/>
      <c r="F202" s="61"/>
      <c r="G202" s="61"/>
      <c r="H202" s="8"/>
      <c r="I202" s="8"/>
      <c r="J202" s="8"/>
      <c r="K202" s="8"/>
      <c r="L202" s="8"/>
      <c r="M202" s="8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0"/>
    </row>
    <row r="203">
      <c r="A203" s="56" t="str">
        <f>VLOOKUP(D203,'Lender Reference Sheet'!A:B,2,false)</f>
        <v>#N/A</v>
      </c>
      <c r="B203" s="56" t="str">
        <f>VLOOKUP(D203,'Lender Reference Sheet'!A:C,3,false)</f>
        <v>#N/A</v>
      </c>
      <c r="C203" s="6"/>
      <c r="D203" s="6"/>
      <c r="E203" s="61"/>
      <c r="F203" s="61"/>
      <c r="G203" s="61"/>
      <c r="H203" s="8"/>
      <c r="I203" s="8"/>
      <c r="J203" s="8"/>
      <c r="K203" s="8"/>
      <c r="L203" s="8"/>
      <c r="M203" s="8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0"/>
    </row>
    <row r="204">
      <c r="A204" s="56" t="str">
        <f>VLOOKUP(D204,'Lender Reference Sheet'!A:B,2,false)</f>
        <v>#N/A</v>
      </c>
      <c r="B204" s="56" t="str">
        <f>VLOOKUP(D204,'Lender Reference Sheet'!A:C,3,false)</f>
        <v>#N/A</v>
      </c>
      <c r="C204" s="6"/>
      <c r="D204" s="6"/>
      <c r="E204" s="61"/>
      <c r="F204" s="61"/>
      <c r="G204" s="61"/>
      <c r="H204" s="8"/>
      <c r="I204" s="8"/>
      <c r="J204" s="8"/>
      <c r="K204" s="8"/>
      <c r="L204" s="8"/>
      <c r="M204" s="8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0"/>
    </row>
    <row r="205">
      <c r="A205" s="56" t="str">
        <f>VLOOKUP(D205,'Lender Reference Sheet'!A:B,2,false)</f>
        <v>#N/A</v>
      </c>
      <c r="B205" s="56" t="str">
        <f>VLOOKUP(D205,'Lender Reference Sheet'!A:C,3,false)</f>
        <v>#N/A</v>
      </c>
      <c r="C205" s="6"/>
      <c r="D205" s="6"/>
      <c r="E205" s="61"/>
      <c r="F205" s="61"/>
      <c r="G205" s="61"/>
      <c r="H205" s="8"/>
      <c r="I205" s="8"/>
      <c r="J205" s="8"/>
      <c r="K205" s="8"/>
      <c r="L205" s="8"/>
      <c r="M205" s="8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0"/>
    </row>
    <row r="206">
      <c r="A206" s="56" t="str">
        <f>VLOOKUP(D206,'Lender Reference Sheet'!A:B,2,false)</f>
        <v>#N/A</v>
      </c>
      <c r="B206" s="56" t="str">
        <f>VLOOKUP(D206,'Lender Reference Sheet'!A:C,3,false)</f>
        <v>#N/A</v>
      </c>
      <c r="C206" s="6"/>
      <c r="D206" s="6"/>
      <c r="E206" s="61"/>
      <c r="F206" s="61"/>
      <c r="G206" s="61"/>
      <c r="H206" s="8"/>
      <c r="I206" s="8"/>
      <c r="J206" s="8"/>
      <c r="K206" s="8"/>
      <c r="L206" s="8"/>
      <c r="M206" s="8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0"/>
    </row>
    <row r="207">
      <c r="A207" s="56" t="str">
        <f>VLOOKUP(D207,'Lender Reference Sheet'!A:B,2,false)</f>
        <v>#N/A</v>
      </c>
      <c r="B207" s="56" t="str">
        <f>VLOOKUP(D207,'Lender Reference Sheet'!A:C,3,false)</f>
        <v>#N/A</v>
      </c>
      <c r="C207" s="6"/>
      <c r="D207" s="6"/>
      <c r="E207" s="61"/>
      <c r="F207" s="61"/>
      <c r="G207" s="61"/>
      <c r="H207" s="8"/>
      <c r="I207" s="8"/>
      <c r="J207" s="8"/>
      <c r="K207" s="8"/>
      <c r="L207" s="8"/>
      <c r="M207" s="8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0"/>
    </row>
    <row r="208">
      <c r="A208" s="56" t="str">
        <f>VLOOKUP(D208,'Lender Reference Sheet'!A:B,2,false)</f>
        <v>#N/A</v>
      </c>
      <c r="B208" s="56" t="str">
        <f>VLOOKUP(D208,'Lender Reference Sheet'!A:C,3,false)</f>
        <v>#N/A</v>
      </c>
      <c r="C208" s="6"/>
      <c r="D208" s="6"/>
      <c r="E208" s="61"/>
      <c r="F208" s="61"/>
      <c r="G208" s="61"/>
      <c r="H208" s="8"/>
      <c r="I208" s="8"/>
      <c r="J208" s="8"/>
      <c r="K208" s="8"/>
      <c r="L208" s="8"/>
      <c r="M208" s="8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0"/>
    </row>
    <row r="209">
      <c r="A209" s="56" t="str">
        <f>VLOOKUP(D209,'Lender Reference Sheet'!A:B,2,false)</f>
        <v>#N/A</v>
      </c>
      <c r="B209" s="56" t="str">
        <f>VLOOKUP(D209,'Lender Reference Sheet'!A:C,3,false)</f>
        <v>#N/A</v>
      </c>
      <c r="C209" s="6"/>
      <c r="D209" s="6"/>
      <c r="E209" s="61"/>
      <c r="F209" s="61"/>
      <c r="G209" s="61"/>
      <c r="H209" s="8"/>
      <c r="I209" s="8"/>
      <c r="J209" s="8"/>
      <c r="K209" s="8"/>
      <c r="L209" s="8"/>
      <c r="M209" s="8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0"/>
    </row>
    <row r="210">
      <c r="A210" s="56" t="str">
        <f>VLOOKUP(D210,'Lender Reference Sheet'!A:B,2,false)</f>
        <v>#N/A</v>
      </c>
      <c r="B210" s="56" t="str">
        <f>VLOOKUP(D210,'Lender Reference Sheet'!A:C,3,false)</f>
        <v>#N/A</v>
      </c>
      <c r="C210" s="6"/>
      <c r="D210" s="6"/>
      <c r="E210" s="61"/>
      <c r="F210" s="61"/>
      <c r="G210" s="61"/>
      <c r="H210" s="8"/>
      <c r="I210" s="8"/>
      <c r="J210" s="8"/>
      <c r="K210" s="8"/>
      <c r="L210" s="8"/>
      <c r="M210" s="8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0"/>
    </row>
    <row r="211">
      <c r="A211" s="56" t="str">
        <f>VLOOKUP(D211,'Lender Reference Sheet'!A:B,2,false)</f>
        <v>#N/A</v>
      </c>
      <c r="B211" s="56" t="str">
        <f>VLOOKUP(D211,'Lender Reference Sheet'!A:C,3,false)</f>
        <v>#N/A</v>
      </c>
      <c r="C211" s="6"/>
      <c r="D211" s="6"/>
      <c r="E211" s="61"/>
      <c r="F211" s="61"/>
      <c r="G211" s="61"/>
      <c r="H211" s="8"/>
      <c r="I211" s="8"/>
      <c r="J211" s="8"/>
      <c r="K211" s="8"/>
      <c r="L211" s="8"/>
      <c r="M211" s="8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0"/>
    </row>
    <row r="212">
      <c r="A212" s="56" t="str">
        <f>VLOOKUP(D212,'Lender Reference Sheet'!A:B,2,false)</f>
        <v>#N/A</v>
      </c>
      <c r="B212" s="56" t="str">
        <f>VLOOKUP(D212,'Lender Reference Sheet'!A:C,3,false)</f>
        <v>#N/A</v>
      </c>
      <c r="C212" s="6"/>
      <c r="D212" s="6"/>
      <c r="E212" s="61"/>
      <c r="F212" s="61"/>
      <c r="G212" s="61"/>
      <c r="H212" s="8"/>
      <c r="I212" s="8"/>
      <c r="J212" s="8"/>
      <c r="K212" s="8"/>
      <c r="L212" s="8"/>
      <c r="M212" s="8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0"/>
    </row>
    <row r="213">
      <c r="A213" s="56" t="str">
        <f>VLOOKUP(D213,'Lender Reference Sheet'!A:B,2,false)</f>
        <v>#N/A</v>
      </c>
      <c r="B213" s="56" t="str">
        <f>VLOOKUP(D213,'Lender Reference Sheet'!A:C,3,false)</f>
        <v>#N/A</v>
      </c>
      <c r="C213" s="6"/>
      <c r="D213" s="6"/>
      <c r="E213" s="61"/>
      <c r="F213" s="61"/>
      <c r="G213" s="61"/>
      <c r="H213" s="8"/>
      <c r="I213" s="8"/>
      <c r="J213" s="8"/>
      <c r="K213" s="8"/>
      <c r="L213" s="8"/>
      <c r="M213" s="8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0"/>
    </row>
    <row r="214">
      <c r="A214" s="56" t="str">
        <f>VLOOKUP(D214,'Lender Reference Sheet'!A:B,2,false)</f>
        <v>#N/A</v>
      </c>
      <c r="B214" s="56" t="str">
        <f>VLOOKUP(D214,'Lender Reference Sheet'!A:C,3,false)</f>
        <v>#N/A</v>
      </c>
      <c r="C214" s="6"/>
      <c r="D214" s="6"/>
      <c r="E214" s="61"/>
      <c r="F214" s="61"/>
      <c r="G214" s="61"/>
      <c r="H214" s="8"/>
      <c r="I214" s="8"/>
      <c r="J214" s="8"/>
      <c r="K214" s="8"/>
      <c r="L214" s="8"/>
      <c r="M214" s="8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0"/>
    </row>
    <row r="215">
      <c r="A215" s="56" t="str">
        <f>VLOOKUP(D215,'Lender Reference Sheet'!A:B,2,false)</f>
        <v>#N/A</v>
      </c>
      <c r="B215" s="56" t="str">
        <f>VLOOKUP(D215,'Lender Reference Sheet'!A:C,3,false)</f>
        <v>#N/A</v>
      </c>
      <c r="C215" s="6"/>
      <c r="D215" s="6"/>
      <c r="E215" s="61"/>
      <c r="F215" s="61"/>
      <c r="G215" s="61"/>
      <c r="H215" s="8"/>
      <c r="I215" s="8"/>
      <c r="J215" s="8"/>
      <c r="K215" s="8"/>
      <c r="L215" s="8"/>
      <c r="M215" s="8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0"/>
    </row>
    <row r="216">
      <c r="A216" s="56" t="str">
        <f>VLOOKUP(D216,'Lender Reference Sheet'!A:B,2,false)</f>
        <v>#N/A</v>
      </c>
      <c r="B216" s="56" t="str">
        <f>VLOOKUP(D216,'Lender Reference Sheet'!A:C,3,false)</f>
        <v>#N/A</v>
      </c>
      <c r="C216" s="6"/>
      <c r="D216" s="6"/>
      <c r="E216" s="61"/>
      <c r="F216" s="61"/>
      <c r="G216" s="61"/>
      <c r="H216" s="8"/>
      <c r="I216" s="8"/>
      <c r="J216" s="8"/>
      <c r="K216" s="8"/>
      <c r="L216" s="8"/>
      <c r="M216" s="8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0"/>
    </row>
    <row r="217">
      <c r="A217" s="56" t="str">
        <f>VLOOKUP(D217,'Lender Reference Sheet'!A:B,2,false)</f>
        <v>#N/A</v>
      </c>
      <c r="B217" s="56" t="str">
        <f>VLOOKUP(D217,'Lender Reference Sheet'!A:C,3,false)</f>
        <v>#N/A</v>
      </c>
      <c r="C217" s="6"/>
      <c r="D217" s="6"/>
      <c r="E217" s="61"/>
      <c r="F217" s="61"/>
      <c r="G217" s="61"/>
      <c r="H217" s="8"/>
      <c r="I217" s="8"/>
      <c r="J217" s="8"/>
      <c r="K217" s="8"/>
      <c r="L217" s="8"/>
      <c r="M217" s="8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0"/>
    </row>
    <row r="218">
      <c r="A218" s="56" t="str">
        <f>VLOOKUP(D218,'Lender Reference Sheet'!A:B,2,false)</f>
        <v>#N/A</v>
      </c>
      <c r="B218" s="56" t="str">
        <f>VLOOKUP(D218,'Lender Reference Sheet'!A:C,3,false)</f>
        <v>#N/A</v>
      </c>
      <c r="C218" s="6"/>
      <c r="D218" s="6"/>
      <c r="E218" s="61"/>
      <c r="F218" s="61"/>
      <c r="G218" s="61"/>
      <c r="H218" s="8"/>
      <c r="I218" s="8"/>
      <c r="J218" s="8"/>
      <c r="K218" s="8"/>
      <c r="L218" s="8"/>
      <c r="M218" s="8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0"/>
    </row>
    <row r="219">
      <c r="A219" s="56" t="str">
        <f>VLOOKUP(D219,'Lender Reference Sheet'!A:B,2,false)</f>
        <v>#N/A</v>
      </c>
      <c r="B219" s="56" t="str">
        <f>VLOOKUP(D219,'Lender Reference Sheet'!A:C,3,false)</f>
        <v>#N/A</v>
      </c>
      <c r="C219" s="6"/>
      <c r="D219" s="6"/>
      <c r="E219" s="61"/>
      <c r="F219" s="61"/>
      <c r="G219" s="61"/>
      <c r="H219" s="8"/>
      <c r="I219" s="8"/>
      <c r="J219" s="8"/>
      <c r="K219" s="8"/>
      <c r="L219" s="8"/>
      <c r="M219" s="8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0"/>
    </row>
    <row r="220">
      <c r="A220" s="56" t="str">
        <f>VLOOKUP(D220,'Lender Reference Sheet'!A:B,2,false)</f>
        <v>#N/A</v>
      </c>
      <c r="B220" s="56" t="str">
        <f>VLOOKUP(D220,'Lender Reference Sheet'!A:C,3,false)</f>
        <v>#N/A</v>
      </c>
      <c r="C220" s="6"/>
      <c r="D220" s="6"/>
      <c r="E220" s="61"/>
      <c r="F220" s="61"/>
      <c r="G220" s="61"/>
      <c r="H220" s="8"/>
      <c r="I220" s="8"/>
      <c r="J220" s="8"/>
      <c r="K220" s="8"/>
      <c r="L220" s="8"/>
      <c r="M220" s="8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0"/>
    </row>
    <row r="221">
      <c r="A221" s="56" t="str">
        <f>VLOOKUP(D221,'Lender Reference Sheet'!A:B,2,false)</f>
        <v>#N/A</v>
      </c>
      <c r="B221" s="56" t="str">
        <f>VLOOKUP(D221,'Lender Reference Sheet'!A:C,3,false)</f>
        <v>#N/A</v>
      </c>
      <c r="C221" s="6"/>
      <c r="D221" s="6"/>
      <c r="E221" s="61"/>
      <c r="F221" s="61"/>
      <c r="G221" s="61"/>
      <c r="H221" s="8"/>
      <c r="I221" s="8"/>
      <c r="J221" s="8"/>
      <c r="K221" s="8"/>
      <c r="L221" s="8"/>
      <c r="M221" s="8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0"/>
    </row>
    <row r="222">
      <c r="A222" s="56" t="str">
        <f>VLOOKUP(D222,'Lender Reference Sheet'!A:B,2,false)</f>
        <v>#N/A</v>
      </c>
      <c r="B222" s="56" t="str">
        <f>VLOOKUP(D222,'Lender Reference Sheet'!A:C,3,false)</f>
        <v>#N/A</v>
      </c>
      <c r="C222" s="6"/>
      <c r="D222" s="6"/>
      <c r="E222" s="61"/>
      <c r="F222" s="61"/>
      <c r="G222" s="61"/>
      <c r="H222" s="8"/>
      <c r="I222" s="8"/>
      <c r="J222" s="8"/>
      <c r="K222" s="8"/>
      <c r="L222" s="8"/>
      <c r="M222" s="8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0"/>
    </row>
    <row r="223">
      <c r="A223" s="56" t="str">
        <f>VLOOKUP(D223,'Lender Reference Sheet'!A:B,2,false)</f>
        <v>#N/A</v>
      </c>
      <c r="B223" s="56" t="str">
        <f>VLOOKUP(D223,'Lender Reference Sheet'!A:C,3,false)</f>
        <v>#N/A</v>
      </c>
      <c r="C223" s="6"/>
      <c r="D223" s="6"/>
      <c r="E223" s="61"/>
      <c r="F223" s="61"/>
      <c r="G223" s="61"/>
      <c r="H223" s="8"/>
      <c r="I223" s="8"/>
      <c r="J223" s="8"/>
      <c r="K223" s="8"/>
      <c r="L223" s="8"/>
      <c r="M223" s="8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0"/>
    </row>
    <row r="224">
      <c r="A224" s="56" t="str">
        <f>VLOOKUP(D224,'Lender Reference Sheet'!A:B,2,false)</f>
        <v>#N/A</v>
      </c>
      <c r="B224" s="56" t="str">
        <f>VLOOKUP(D224,'Lender Reference Sheet'!A:C,3,false)</f>
        <v>#N/A</v>
      </c>
      <c r="C224" s="6"/>
      <c r="D224" s="6"/>
      <c r="E224" s="61"/>
      <c r="F224" s="61"/>
      <c r="G224" s="61"/>
      <c r="H224" s="8"/>
      <c r="I224" s="8"/>
      <c r="J224" s="8"/>
      <c r="K224" s="8"/>
      <c r="L224" s="8"/>
      <c r="M224" s="8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0"/>
    </row>
    <row r="225">
      <c r="A225" s="56" t="str">
        <f>VLOOKUP(D225,'Lender Reference Sheet'!A:B,2,false)</f>
        <v>#N/A</v>
      </c>
      <c r="B225" s="56" t="str">
        <f>VLOOKUP(D225,'Lender Reference Sheet'!A:C,3,false)</f>
        <v>#N/A</v>
      </c>
      <c r="C225" s="6"/>
      <c r="D225" s="6"/>
      <c r="E225" s="61"/>
      <c r="F225" s="61"/>
      <c r="G225" s="61"/>
      <c r="H225" s="8"/>
      <c r="I225" s="8"/>
      <c r="J225" s="8"/>
      <c r="K225" s="8"/>
      <c r="L225" s="8"/>
      <c r="M225" s="8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0"/>
    </row>
    <row r="226">
      <c r="A226" s="56" t="str">
        <f>VLOOKUP(D226,'Lender Reference Sheet'!A:B,2,false)</f>
        <v>#N/A</v>
      </c>
      <c r="B226" s="56" t="str">
        <f>VLOOKUP(D226,'Lender Reference Sheet'!A:C,3,false)</f>
        <v>#N/A</v>
      </c>
      <c r="C226" s="6"/>
      <c r="D226" s="6"/>
      <c r="E226" s="61"/>
      <c r="F226" s="61"/>
      <c r="G226" s="61"/>
      <c r="H226" s="8"/>
      <c r="I226" s="8"/>
      <c r="J226" s="8"/>
      <c r="K226" s="8"/>
      <c r="L226" s="8"/>
      <c r="M226" s="8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0"/>
    </row>
    <row r="227">
      <c r="A227" s="56" t="str">
        <f>VLOOKUP(D227,'Lender Reference Sheet'!A:B,2,false)</f>
        <v>#N/A</v>
      </c>
      <c r="B227" s="56" t="str">
        <f>VLOOKUP(D227,'Lender Reference Sheet'!A:C,3,false)</f>
        <v>#N/A</v>
      </c>
      <c r="C227" s="6"/>
      <c r="D227" s="6"/>
      <c r="E227" s="61"/>
      <c r="F227" s="61"/>
      <c r="G227" s="61"/>
      <c r="H227" s="8"/>
      <c r="I227" s="8"/>
      <c r="J227" s="8"/>
      <c r="K227" s="8"/>
      <c r="L227" s="8"/>
      <c r="M227" s="8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0"/>
    </row>
    <row r="228">
      <c r="A228" s="56" t="str">
        <f>VLOOKUP(D228,'Lender Reference Sheet'!A:B,2,false)</f>
        <v>#N/A</v>
      </c>
      <c r="B228" s="56" t="str">
        <f>VLOOKUP(D228,'Lender Reference Sheet'!A:C,3,false)</f>
        <v>#N/A</v>
      </c>
      <c r="C228" s="6"/>
      <c r="D228" s="6"/>
      <c r="E228" s="61"/>
      <c r="F228" s="61"/>
      <c r="G228" s="61"/>
      <c r="H228" s="8"/>
      <c r="I228" s="8"/>
      <c r="J228" s="8"/>
      <c r="K228" s="8"/>
      <c r="L228" s="8"/>
      <c r="M228" s="8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0"/>
    </row>
    <row r="229">
      <c r="A229" s="56" t="str">
        <f>VLOOKUP(D229,'Lender Reference Sheet'!A:B,2,false)</f>
        <v>#N/A</v>
      </c>
      <c r="B229" s="56" t="str">
        <f>VLOOKUP(D229,'Lender Reference Sheet'!A:C,3,false)</f>
        <v>#N/A</v>
      </c>
      <c r="C229" s="6"/>
      <c r="D229" s="6"/>
      <c r="E229" s="61"/>
      <c r="F229" s="61"/>
      <c r="G229" s="61"/>
      <c r="H229" s="8"/>
      <c r="I229" s="8"/>
      <c r="J229" s="8"/>
      <c r="K229" s="8"/>
      <c r="L229" s="8"/>
      <c r="M229" s="8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0"/>
    </row>
    <row r="230">
      <c r="A230" s="56" t="str">
        <f>VLOOKUP(D230,'Lender Reference Sheet'!A:B,2,false)</f>
        <v>#N/A</v>
      </c>
      <c r="B230" s="56" t="str">
        <f>VLOOKUP(D230,'Lender Reference Sheet'!A:C,3,false)</f>
        <v>#N/A</v>
      </c>
      <c r="C230" s="6"/>
      <c r="D230" s="6"/>
      <c r="E230" s="61"/>
      <c r="F230" s="61"/>
      <c r="G230" s="61"/>
      <c r="H230" s="8"/>
      <c r="I230" s="8"/>
      <c r="J230" s="8"/>
      <c r="K230" s="8"/>
      <c r="L230" s="8"/>
      <c r="M230" s="8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0"/>
    </row>
    <row r="231">
      <c r="A231" s="56" t="str">
        <f>VLOOKUP(D231,'Lender Reference Sheet'!A:B,2,false)</f>
        <v>#N/A</v>
      </c>
      <c r="B231" s="56" t="str">
        <f>VLOOKUP(D231,'Lender Reference Sheet'!A:C,3,false)</f>
        <v>#N/A</v>
      </c>
      <c r="C231" s="6"/>
      <c r="D231" s="6"/>
      <c r="E231" s="61"/>
      <c r="F231" s="61"/>
      <c r="G231" s="61"/>
      <c r="H231" s="8"/>
      <c r="I231" s="8"/>
      <c r="J231" s="8"/>
      <c r="K231" s="8"/>
      <c r="L231" s="8"/>
      <c r="M231" s="8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0"/>
    </row>
    <row r="232">
      <c r="A232" s="56" t="str">
        <f>VLOOKUP(D232,'Lender Reference Sheet'!A:B,2,false)</f>
        <v>#N/A</v>
      </c>
      <c r="B232" s="56" t="str">
        <f>VLOOKUP(D232,'Lender Reference Sheet'!A:C,3,false)</f>
        <v>#N/A</v>
      </c>
      <c r="C232" s="6"/>
      <c r="D232" s="6"/>
      <c r="E232" s="61"/>
      <c r="F232" s="61"/>
      <c r="G232" s="61"/>
      <c r="H232" s="8"/>
      <c r="I232" s="8"/>
      <c r="J232" s="8"/>
      <c r="K232" s="8"/>
      <c r="L232" s="8"/>
      <c r="M232" s="8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0"/>
    </row>
    <row r="233">
      <c r="A233" s="56" t="str">
        <f>VLOOKUP(D233,'Lender Reference Sheet'!A:B,2,false)</f>
        <v>#N/A</v>
      </c>
      <c r="B233" s="56" t="str">
        <f>VLOOKUP(D233,'Lender Reference Sheet'!A:C,3,false)</f>
        <v>#N/A</v>
      </c>
      <c r="C233" s="6"/>
      <c r="D233" s="6"/>
      <c r="E233" s="61"/>
      <c r="F233" s="61"/>
      <c r="G233" s="61"/>
      <c r="H233" s="8"/>
      <c r="I233" s="8"/>
      <c r="J233" s="8"/>
      <c r="K233" s="8"/>
      <c r="L233" s="8"/>
      <c r="M233" s="8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0"/>
    </row>
    <row r="234">
      <c r="A234" s="56" t="str">
        <f>VLOOKUP(D234,'Lender Reference Sheet'!A:B,2,false)</f>
        <v>#N/A</v>
      </c>
      <c r="B234" s="56" t="str">
        <f>VLOOKUP(D234,'Lender Reference Sheet'!A:C,3,false)</f>
        <v>#N/A</v>
      </c>
      <c r="C234" s="6"/>
      <c r="D234" s="6"/>
      <c r="E234" s="61"/>
      <c r="F234" s="61"/>
      <c r="G234" s="61"/>
      <c r="H234" s="8"/>
      <c r="I234" s="8"/>
      <c r="J234" s="8"/>
      <c r="K234" s="8"/>
      <c r="L234" s="8"/>
      <c r="M234" s="8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0"/>
    </row>
    <row r="235">
      <c r="A235" s="56" t="str">
        <f>VLOOKUP(D235,'Lender Reference Sheet'!A:B,2,false)</f>
        <v>#N/A</v>
      </c>
      <c r="B235" s="56" t="str">
        <f>VLOOKUP(D235,'Lender Reference Sheet'!A:C,3,false)</f>
        <v>#N/A</v>
      </c>
      <c r="C235" s="6"/>
      <c r="D235" s="6"/>
      <c r="E235" s="61"/>
      <c r="F235" s="61"/>
      <c r="G235" s="61"/>
      <c r="H235" s="8"/>
      <c r="I235" s="8"/>
      <c r="J235" s="8"/>
      <c r="K235" s="8"/>
      <c r="L235" s="8"/>
      <c r="M235" s="8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0"/>
    </row>
    <row r="236">
      <c r="A236" s="56" t="str">
        <f>VLOOKUP(D236,'Lender Reference Sheet'!A:B,2,false)</f>
        <v>#N/A</v>
      </c>
      <c r="B236" s="56" t="str">
        <f>VLOOKUP(D236,'Lender Reference Sheet'!A:C,3,false)</f>
        <v>#N/A</v>
      </c>
      <c r="C236" s="6"/>
      <c r="D236" s="6"/>
      <c r="E236" s="61"/>
      <c r="F236" s="61"/>
      <c r="G236" s="61"/>
      <c r="H236" s="8"/>
      <c r="I236" s="8"/>
      <c r="J236" s="8"/>
      <c r="K236" s="8"/>
      <c r="L236" s="8"/>
      <c r="M236" s="8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0"/>
    </row>
    <row r="237">
      <c r="A237" s="56" t="str">
        <f>VLOOKUP(D237,'Lender Reference Sheet'!A:B,2,false)</f>
        <v>#N/A</v>
      </c>
      <c r="B237" s="56" t="str">
        <f>VLOOKUP(D237,'Lender Reference Sheet'!A:C,3,false)</f>
        <v>#N/A</v>
      </c>
      <c r="C237" s="6"/>
      <c r="D237" s="6"/>
      <c r="E237" s="61"/>
      <c r="F237" s="61"/>
      <c r="G237" s="61"/>
      <c r="H237" s="8"/>
      <c r="I237" s="8"/>
      <c r="J237" s="8"/>
      <c r="K237" s="8"/>
      <c r="L237" s="8"/>
      <c r="M237" s="8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0"/>
    </row>
    <row r="238">
      <c r="A238" s="56" t="str">
        <f>VLOOKUP(D238,'Lender Reference Sheet'!A:B,2,false)</f>
        <v>#N/A</v>
      </c>
      <c r="B238" s="56" t="str">
        <f>VLOOKUP(D238,'Lender Reference Sheet'!A:C,3,false)</f>
        <v>#N/A</v>
      </c>
      <c r="C238" s="6"/>
      <c r="D238" s="6"/>
      <c r="E238" s="61"/>
      <c r="F238" s="61"/>
      <c r="G238" s="61"/>
      <c r="H238" s="8"/>
      <c r="I238" s="8"/>
      <c r="J238" s="8"/>
      <c r="K238" s="8"/>
      <c r="L238" s="8"/>
      <c r="M238" s="8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0"/>
    </row>
    <row r="239">
      <c r="A239" s="56" t="str">
        <f>VLOOKUP(D239,'Lender Reference Sheet'!A:B,2,false)</f>
        <v>#N/A</v>
      </c>
      <c r="B239" s="56" t="str">
        <f>VLOOKUP(D239,'Lender Reference Sheet'!A:C,3,false)</f>
        <v>#N/A</v>
      </c>
      <c r="C239" s="6"/>
      <c r="D239" s="6"/>
      <c r="E239" s="61"/>
      <c r="F239" s="61"/>
      <c r="G239" s="61"/>
      <c r="H239" s="8"/>
      <c r="I239" s="8"/>
      <c r="J239" s="8"/>
      <c r="K239" s="8"/>
      <c r="L239" s="8"/>
      <c r="M239" s="8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0"/>
    </row>
    <row r="240">
      <c r="A240" s="56" t="str">
        <f>VLOOKUP(D240,'Lender Reference Sheet'!A:B,2,false)</f>
        <v>#N/A</v>
      </c>
      <c r="B240" s="56" t="str">
        <f>VLOOKUP(D240,'Lender Reference Sheet'!A:C,3,false)</f>
        <v>#N/A</v>
      </c>
      <c r="C240" s="6"/>
      <c r="D240" s="6"/>
      <c r="E240" s="61"/>
      <c r="F240" s="61"/>
      <c r="G240" s="61"/>
      <c r="H240" s="8"/>
      <c r="I240" s="8"/>
      <c r="J240" s="8"/>
      <c r="K240" s="8"/>
      <c r="L240" s="8"/>
      <c r="M240" s="8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0"/>
    </row>
    <row r="241">
      <c r="A241" s="56" t="str">
        <f>VLOOKUP(D241,'Lender Reference Sheet'!A:B,2,false)</f>
        <v>#N/A</v>
      </c>
      <c r="B241" s="56" t="str">
        <f>VLOOKUP(D241,'Lender Reference Sheet'!A:C,3,false)</f>
        <v>#N/A</v>
      </c>
      <c r="C241" s="6"/>
      <c r="D241" s="6"/>
      <c r="E241" s="61"/>
      <c r="F241" s="61"/>
      <c r="G241" s="61"/>
      <c r="H241" s="8"/>
      <c r="I241" s="8"/>
      <c r="J241" s="8"/>
      <c r="K241" s="8"/>
      <c r="L241" s="8"/>
      <c r="M241" s="8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0"/>
    </row>
    <row r="242">
      <c r="A242" s="56" t="str">
        <f>VLOOKUP(D242,'Lender Reference Sheet'!A:B,2,false)</f>
        <v>#N/A</v>
      </c>
      <c r="B242" s="56" t="str">
        <f>VLOOKUP(D242,'Lender Reference Sheet'!A:C,3,false)</f>
        <v>#N/A</v>
      </c>
      <c r="C242" s="6"/>
      <c r="D242" s="6"/>
      <c r="E242" s="61"/>
      <c r="F242" s="61"/>
      <c r="G242" s="61"/>
      <c r="H242" s="8"/>
      <c r="I242" s="8"/>
      <c r="J242" s="8"/>
      <c r="K242" s="8"/>
      <c r="L242" s="8"/>
      <c r="M242" s="8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0"/>
    </row>
    <row r="243">
      <c r="A243" s="56" t="str">
        <f>VLOOKUP(D243,'Lender Reference Sheet'!A:B,2,false)</f>
        <v>#N/A</v>
      </c>
      <c r="B243" s="56" t="str">
        <f>VLOOKUP(D243,'Lender Reference Sheet'!A:C,3,false)</f>
        <v>#N/A</v>
      </c>
      <c r="C243" s="6"/>
      <c r="D243" s="6"/>
      <c r="E243" s="61"/>
      <c r="F243" s="61"/>
      <c r="G243" s="61"/>
      <c r="H243" s="8"/>
      <c r="I243" s="8"/>
      <c r="J243" s="8"/>
      <c r="K243" s="8"/>
      <c r="L243" s="8"/>
      <c r="M243" s="8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0"/>
    </row>
    <row r="244">
      <c r="A244" s="56" t="str">
        <f>VLOOKUP(D244,'Lender Reference Sheet'!A:B,2,false)</f>
        <v>#N/A</v>
      </c>
      <c r="B244" s="56" t="str">
        <f>VLOOKUP(D244,'Lender Reference Sheet'!A:C,3,false)</f>
        <v>#N/A</v>
      </c>
      <c r="C244" s="6"/>
      <c r="D244" s="6"/>
      <c r="E244" s="61"/>
      <c r="F244" s="61"/>
      <c r="G244" s="61"/>
      <c r="H244" s="8"/>
      <c r="I244" s="8"/>
      <c r="J244" s="8"/>
      <c r="K244" s="8"/>
      <c r="L244" s="8"/>
      <c r="M244" s="8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3"/>
    </row>
    <row r="245">
      <c r="A245" s="56" t="str">
        <f>VLOOKUP(D245,'Lender Reference Sheet'!A:B,2,false)</f>
        <v>#N/A</v>
      </c>
      <c r="B245" s="56" t="str">
        <f>VLOOKUP(D245,'Lender Reference Sheet'!A:C,3,false)</f>
        <v>#N/A</v>
      </c>
      <c r="C245" s="6"/>
      <c r="D245" s="6"/>
      <c r="E245" s="61"/>
      <c r="F245" s="61"/>
      <c r="G245" s="61"/>
      <c r="H245" s="8"/>
      <c r="I245" s="8"/>
      <c r="J245" s="8"/>
      <c r="K245" s="8"/>
      <c r="L245" s="8"/>
      <c r="M245" s="8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3"/>
    </row>
    <row r="246">
      <c r="A246" s="56" t="str">
        <f>VLOOKUP(D246,'Lender Reference Sheet'!A:B,2,false)</f>
        <v>#N/A</v>
      </c>
      <c r="B246" s="56" t="str">
        <f>VLOOKUP(D246,'Lender Reference Sheet'!A:C,3,false)</f>
        <v>#N/A</v>
      </c>
      <c r="C246" s="6"/>
      <c r="D246" s="6"/>
      <c r="E246" s="61"/>
      <c r="F246" s="61"/>
      <c r="G246" s="61"/>
      <c r="H246" s="8"/>
      <c r="I246" s="8"/>
      <c r="J246" s="8"/>
      <c r="K246" s="8"/>
      <c r="L246" s="8"/>
      <c r="M246" s="8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3"/>
    </row>
    <row r="247">
      <c r="A247" s="56" t="str">
        <f>VLOOKUP(D247,'Lender Reference Sheet'!A:B,2,false)</f>
        <v>#N/A</v>
      </c>
      <c r="B247" s="56" t="str">
        <f>VLOOKUP(D247,'Lender Reference Sheet'!A:C,3,false)</f>
        <v>#N/A</v>
      </c>
      <c r="C247" s="6"/>
      <c r="D247" s="6"/>
      <c r="E247" s="61"/>
      <c r="F247" s="61"/>
      <c r="G247" s="61"/>
      <c r="H247" s="8"/>
      <c r="I247" s="8"/>
      <c r="J247" s="8"/>
      <c r="K247" s="8"/>
      <c r="L247" s="8"/>
      <c r="M247" s="8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3"/>
    </row>
    <row r="248">
      <c r="A248" s="56" t="str">
        <f>VLOOKUP(D248,'Lender Reference Sheet'!A:B,2,false)</f>
        <v>#N/A</v>
      </c>
      <c r="B248" s="56" t="str">
        <f>VLOOKUP(D248,'Lender Reference Sheet'!A:C,3,false)</f>
        <v>#N/A</v>
      </c>
      <c r="C248" s="6"/>
      <c r="D248" s="6"/>
      <c r="E248" s="61"/>
      <c r="F248" s="61"/>
      <c r="G248" s="61"/>
      <c r="H248" s="8"/>
      <c r="I248" s="8"/>
      <c r="J248" s="8"/>
      <c r="K248" s="8"/>
      <c r="L248" s="8"/>
      <c r="M248" s="8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3"/>
    </row>
    <row r="249">
      <c r="A249" s="56" t="str">
        <f>VLOOKUP(D249,'Lender Reference Sheet'!A:B,2,false)</f>
        <v>#N/A</v>
      </c>
      <c r="B249" s="56" t="str">
        <f>VLOOKUP(D249,'Lender Reference Sheet'!A:C,3,false)</f>
        <v>#N/A</v>
      </c>
      <c r="C249" s="6"/>
      <c r="D249" s="6"/>
      <c r="E249" s="61"/>
      <c r="F249" s="61"/>
      <c r="G249" s="61"/>
      <c r="H249" s="8"/>
      <c r="I249" s="8"/>
      <c r="J249" s="8"/>
      <c r="K249" s="8"/>
      <c r="L249" s="8"/>
      <c r="M249" s="8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3"/>
    </row>
    <row r="250">
      <c r="A250" s="56" t="str">
        <f>VLOOKUP(D250,'Lender Reference Sheet'!A:B,2,false)</f>
        <v>#N/A</v>
      </c>
      <c r="B250" s="56" t="str">
        <f>VLOOKUP(D250,'Lender Reference Sheet'!A:C,3,false)</f>
        <v>#N/A</v>
      </c>
      <c r="C250" s="6"/>
      <c r="D250" s="6"/>
      <c r="E250" s="61"/>
      <c r="F250" s="61"/>
      <c r="G250" s="61"/>
      <c r="H250" s="8"/>
      <c r="I250" s="8"/>
      <c r="J250" s="8"/>
      <c r="K250" s="8"/>
      <c r="L250" s="8"/>
      <c r="M250" s="8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3"/>
    </row>
    <row r="251">
      <c r="A251" s="56" t="str">
        <f>VLOOKUP(D251,'Lender Reference Sheet'!A:B,2,false)</f>
        <v>#N/A</v>
      </c>
      <c r="B251" s="56" t="str">
        <f>VLOOKUP(D251,'Lender Reference Sheet'!A:C,3,false)</f>
        <v>#N/A</v>
      </c>
      <c r="C251" s="6"/>
      <c r="D251" s="6"/>
      <c r="E251" s="61"/>
      <c r="F251" s="61"/>
      <c r="G251" s="61"/>
      <c r="H251" s="8"/>
      <c r="I251" s="8"/>
      <c r="J251" s="8"/>
      <c r="K251" s="8"/>
      <c r="L251" s="8"/>
      <c r="M251" s="8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3"/>
    </row>
    <row r="252">
      <c r="A252" s="56" t="str">
        <f>VLOOKUP(D252,'Lender Reference Sheet'!A:B,2,false)</f>
        <v>#N/A</v>
      </c>
      <c r="B252" s="56" t="str">
        <f>VLOOKUP(D252,'Lender Reference Sheet'!A:C,3,false)</f>
        <v>#N/A</v>
      </c>
      <c r="C252" s="6"/>
      <c r="D252" s="6"/>
      <c r="E252" s="61"/>
      <c r="F252" s="61"/>
      <c r="G252" s="61"/>
      <c r="H252" s="8"/>
      <c r="I252" s="8"/>
      <c r="J252" s="8"/>
      <c r="K252" s="8"/>
      <c r="L252" s="8"/>
      <c r="M252" s="8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3"/>
    </row>
    <row r="253">
      <c r="A253" s="56" t="str">
        <f>VLOOKUP(D253,'Lender Reference Sheet'!A:B,2,false)</f>
        <v>#N/A</v>
      </c>
      <c r="B253" s="56" t="str">
        <f>VLOOKUP(D253,'Lender Reference Sheet'!A:C,3,false)</f>
        <v>#N/A</v>
      </c>
      <c r="C253" s="6"/>
      <c r="D253" s="6"/>
      <c r="E253" s="61"/>
      <c r="F253" s="61"/>
      <c r="G253" s="61"/>
      <c r="H253" s="8"/>
      <c r="I253" s="8"/>
      <c r="J253" s="8"/>
      <c r="K253" s="8"/>
      <c r="L253" s="8"/>
      <c r="M253" s="8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3"/>
    </row>
    <row r="254">
      <c r="A254" s="56" t="str">
        <f>VLOOKUP(D254,'Lender Reference Sheet'!A:B,2,false)</f>
        <v>#N/A</v>
      </c>
      <c r="B254" s="56" t="str">
        <f>VLOOKUP(D254,'Lender Reference Sheet'!A:C,3,false)</f>
        <v>#N/A</v>
      </c>
      <c r="C254" s="6"/>
      <c r="D254" s="6"/>
      <c r="E254" s="61"/>
      <c r="F254" s="61"/>
      <c r="G254" s="61"/>
      <c r="H254" s="8"/>
      <c r="I254" s="8"/>
      <c r="J254" s="8"/>
      <c r="K254" s="8"/>
      <c r="L254" s="8"/>
      <c r="M254" s="8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3"/>
    </row>
    <row r="255">
      <c r="A255" s="56" t="str">
        <f>VLOOKUP(D255,'Lender Reference Sheet'!A:B,2,false)</f>
        <v>#N/A</v>
      </c>
      <c r="B255" s="56" t="str">
        <f>VLOOKUP(D255,'Lender Reference Sheet'!A:C,3,false)</f>
        <v>#N/A</v>
      </c>
      <c r="C255" s="6"/>
      <c r="D255" s="6"/>
      <c r="E255" s="61"/>
      <c r="F255" s="61"/>
      <c r="G255" s="61"/>
      <c r="H255" s="8"/>
      <c r="I255" s="8"/>
      <c r="J255" s="8"/>
      <c r="K255" s="8"/>
      <c r="L255" s="8"/>
      <c r="M255" s="8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3"/>
    </row>
    <row r="256">
      <c r="A256" s="56" t="str">
        <f>VLOOKUP(D256,'Lender Reference Sheet'!A:B,2,false)</f>
        <v>#N/A</v>
      </c>
      <c r="B256" s="56" t="str">
        <f>VLOOKUP(D256,'Lender Reference Sheet'!A:C,3,false)</f>
        <v>#N/A</v>
      </c>
      <c r="C256" s="6"/>
      <c r="D256" s="6"/>
      <c r="E256" s="61"/>
      <c r="F256" s="61"/>
      <c r="G256" s="61"/>
      <c r="H256" s="8"/>
      <c r="I256" s="8"/>
      <c r="J256" s="8"/>
      <c r="K256" s="8"/>
      <c r="L256" s="8"/>
      <c r="M256" s="8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3"/>
    </row>
    <row r="257">
      <c r="A257" s="56" t="str">
        <f>VLOOKUP(D257,'Lender Reference Sheet'!A:B,2,false)</f>
        <v>#N/A</v>
      </c>
      <c r="B257" s="56" t="str">
        <f>VLOOKUP(D257,'Lender Reference Sheet'!A:C,3,false)</f>
        <v>#N/A</v>
      </c>
      <c r="C257" s="6"/>
      <c r="D257" s="6"/>
      <c r="E257" s="61"/>
      <c r="F257" s="61"/>
      <c r="G257" s="61"/>
      <c r="H257" s="8"/>
      <c r="I257" s="8"/>
      <c r="J257" s="8"/>
      <c r="K257" s="8"/>
      <c r="L257" s="8"/>
      <c r="M257" s="8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3"/>
    </row>
    <row r="258">
      <c r="A258" s="56" t="str">
        <f>VLOOKUP(D258,'Lender Reference Sheet'!A:B,2,false)</f>
        <v>#N/A</v>
      </c>
      <c r="B258" s="56" t="str">
        <f>VLOOKUP(D258,'Lender Reference Sheet'!A:C,3,false)</f>
        <v>#N/A</v>
      </c>
      <c r="C258" s="6"/>
      <c r="D258" s="6"/>
      <c r="E258" s="61"/>
      <c r="F258" s="61"/>
      <c r="G258" s="61"/>
      <c r="H258" s="8"/>
      <c r="I258" s="8"/>
      <c r="J258" s="8"/>
      <c r="K258" s="8"/>
      <c r="L258" s="8"/>
      <c r="M258" s="8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3"/>
    </row>
    <row r="259">
      <c r="A259" s="56" t="str">
        <f>VLOOKUP(D259,'Lender Reference Sheet'!A:B,2,false)</f>
        <v>#N/A</v>
      </c>
      <c r="B259" s="56" t="str">
        <f>VLOOKUP(D259,'Lender Reference Sheet'!A:C,3,false)</f>
        <v>#N/A</v>
      </c>
      <c r="C259" s="6"/>
      <c r="D259" s="6"/>
      <c r="E259" s="61"/>
      <c r="F259" s="61"/>
      <c r="G259" s="61"/>
      <c r="H259" s="8"/>
      <c r="I259" s="8"/>
      <c r="J259" s="8"/>
      <c r="K259" s="8"/>
      <c r="L259" s="8"/>
      <c r="M259" s="8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3"/>
    </row>
    <row r="260">
      <c r="A260" s="56" t="str">
        <f>VLOOKUP(D260,'Lender Reference Sheet'!A:B,2,false)</f>
        <v>#N/A</v>
      </c>
      <c r="B260" s="56" t="str">
        <f>VLOOKUP(D260,'Lender Reference Sheet'!A:C,3,false)</f>
        <v>#N/A</v>
      </c>
      <c r="C260" s="6"/>
      <c r="D260" s="6"/>
      <c r="E260" s="61"/>
      <c r="F260" s="61"/>
      <c r="G260" s="61"/>
      <c r="H260" s="8"/>
      <c r="I260" s="8"/>
      <c r="J260" s="8"/>
      <c r="K260" s="8"/>
      <c r="L260" s="8"/>
      <c r="M260" s="8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3"/>
    </row>
    <row r="261">
      <c r="A261" s="56" t="str">
        <f>VLOOKUP(D261,'Lender Reference Sheet'!A:B,2,false)</f>
        <v>#N/A</v>
      </c>
      <c r="B261" s="56" t="str">
        <f>VLOOKUP(D261,'Lender Reference Sheet'!A:C,3,false)</f>
        <v>#N/A</v>
      </c>
      <c r="C261" s="6"/>
      <c r="D261" s="6"/>
      <c r="E261" s="61"/>
      <c r="F261" s="61"/>
      <c r="G261" s="61"/>
      <c r="H261" s="8"/>
      <c r="I261" s="8"/>
      <c r="J261" s="8"/>
      <c r="K261" s="8"/>
      <c r="L261" s="8"/>
      <c r="M261" s="8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3"/>
    </row>
    <row r="262">
      <c r="A262" s="56" t="str">
        <f>VLOOKUP(D262,'Lender Reference Sheet'!A:B,2,false)</f>
        <v>#N/A</v>
      </c>
      <c r="B262" s="56" t="str">
        <f>VLOOKUP(D262,'Lender Reference Sheet'!A:C,3,false)</f>
        <v>#N/A</v>
      </c>
      <c r="C262" s="6"/>
      <c r="D262" s="6"/>
      <c r="E262" s="61"/>
      <c r="F262" s="61"/>
      <c r="G262" s="61"/>
      <c r="H262" s="8"/>
      <c r="I262" s="8"/>
      <c r="J262" s="8"/>
      <c r="K262" s="8"/>
      <c r="L262" s="8"/>
      <c r="M262" s="8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3"/>
    </row>
    <row r="263">
      <c r="A263" s="56" t="str">
        <f>VLOOKUP(D263,'Lender Reference Sheet'!A:B,2,false)</f>
        <v>#N/A</v>
      </c>
      <c r="B263" s="56" t="str">
        <f>VLOOKUP(D263,'Lender Reference Sheet'!A:C,3,false)</f>
        <v>#N/A</v>
      </c>
      <c r="C263" s="6"/>
      <c r="D263" s="6"/>
      <c r="E263" s="61"/>
      <c r="F263" s="61"/>
      <c r="G263" s="61"/>
      <c r="H263" s="8"/>
      <c r="I263" s="8"/>
      <c r="J263" s="8"/>
      <c r="K263" s="8"/>
      <c r="L263" s="8"/>
      <c r="M263" s="8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3"/>
    </row>
    <row r="264">
      <c r="A264" s="56" t="str">
        <f>VLOOKUP(D264,'Lender Reference Sheet'!A:B,2,false)</f>
        <v>#N/A</v>
      </c>
      <c r="B264" s="56" t="str">
        <f>VLOOKUP(D264,'Lender Reference Sheet'!A:C,3,false)</f>
        <v>#N/A</v>
      </c>
      <c r="C264" s="6"/>
      <c r="D264" s="6"/>
      <c r="E264" s="61"/>
      <c r="F264" s="61"/>
      <c r="G264" s="61"/>
      <c r="H264" s="8"/>
      <c r="I264" s="8"/>
      <c r="J264" s="8"/>
      <c r="K264" s="8"/>
      <c r="L264" s="8"/>
      <c r="M264" s="8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3"/>
    </row>
    <row r="265">
      <c r="A265" s="56" t="str">
        <f>VLOOKUP(D265,'Lender Reference Sheet'!A:B,2,false)</f>
        <v>#N/A</v>
      </c>
      <c r="B265" s="56" t="str">
        <f>VLOOKUP(D265,'Lender Reference Sheet'!A:C,3,false)</f>
        <v>#N/A</v>
      </c>
      <c r="C265" s="6"/>
      <c r="D265" s="6"/>
      <c r="E265" s="61"/>
      <c r="F265" s="61"/>
      <c r="G265" s="61"/>
      <c r="H265" s="8"/>
      <c r="I265" s="8"/>
      <c r="J265" s="8"/>
      <c r="K265" s="8"/>
      <c r="L265" s="8"/>
      <c r="M265" s="8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3"/>
    </row>
    <row r="266">
      <c r="A266" s="56" t="str">
        <f>VLOOKUP(D266,'Lender Reference Sheet'!A:B,2,false)</f>
        <v>#N/A</v>
      </c>
      <c r="B266" s="56" t="str">
        <f>VLOOKUP(D266,'Lender Reference Sheet'!A:C,3,false)</f>
        <v>#N/A</v>
      </c>
      <c r="C266" s="6"/>
      <c r="D266" s="6"/>
      <c r="E266" s="61"/>
      <c r="F266" s="61"/>
      <c r="G266" s="61"/>
      <c r="H266" s="8"/>
      <c r="I266" s="8"/>
      <c r="J266" s="8"/>
      <c r="K266" s="8"/>
      <c r="L266" s="8"/>
      <c r="M266" s="8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3"/>
    </row>
    <row r="267">
      <c r="A267" s="56" t="str">
        <f>VLOOKUP(D267,'Lender Reference Sheet'!A:B,2,false)</f>
        <v>#N/A</v>
      </c>
      <c r="B267" s="56" t="str">
        <f>VLOOKUP(D267,'Lender Reference Sheet'!A:C,3,false)</f>
        <v>#N/A</v>
      </c>
      <c r="C267" s="6"/>
      <c r="D267" s="6"/>
      <c r="E267" s="61"/>
      <c r="F267" s="61"/>
      <c r="G267" s="61"/>
      <c r="H267" s="8"/>
      <c r="I267" s="8"/>
      <c r="J267" s="8"/>
      <c r="K267" s="8"/>
      <c r="L267" s="8"/>
      <c r="M267" s="8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3"/>
    </row>
    <row r="268">
      <c r="A268" s="56" t="str">
        <f>VLOOKUP(D268,'Lender Reference Sheet'!A:B,2,false)</f>
        <v>#N/A</v>
      </c>
      <c r="B268" s="56" t="str">
        <f>VLOOKUP(D268,'Lender Reference Sheet'!A:C,3,false)</f>
        <v>#N/A</v>
      </c>
      <c r="C268" s="6"/>
      <c r="D268" s="6"/>
      <c r="E268" s="61"/>
      <c r="F268" s="61"/>
      <c r="G268" s="61"/>
      <c r="H268" s="8"/>
      <c r="I268" s="8"/>
      <c r="J268" s="8"/>
      <c r="K268" s="8"/>
      <c r="L268" s="8"/>
      <c r="M268" s="8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3"/>
    </row>
    <row r="269">
      <c r="A269" s="56" t="str">
        <f>VLOOKUP(D269,'Lender Reference Sheet'!A:B,2,false)</f>
        <v>#N/A</v>
      </c>
      <c r="B269" s="56" t="str">
        <f>VLOOKUP(D269,'Lender Reference Sheet'!A:C,3,false)</f>
        <v>#N/A</v>
      </c>
      <c r="C269" s="6"/>
      <c r="D269" s="6"/>
      <c r="E269" s="61"/>
      <c r="F269" s="61"/>
      <c r="G269" s="61"/>
      <c r="H269" s="8"/>
      <c r="I269" s="8"/>
      <c r="J269" s="8"/>
      <c r="K269" s="8"/>
      <c r="L269" s="8"/>
      <c r="M269" s="8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3"/>
    </row>
    <row r="270">
      <c r="A270" s="56" t="str">
        <f>VLOOKUP(D270,'Lender Reference Sheet'!A:B,2,false)</f>
        <v>#N/A</v>
      </c>
      <c r="B270" s="56" t="str">
        <f>VLOOKUP(D270,'Lender Reference Sheet'!A:C,3,false)</f>
        <v>#N/A</v>
      </c>
      <c r="C270" s="6"/>
      <c r="D270" s="6"/>
      <c r="E270" s="61"/>
      <c r="F270" s="61"/>
      <c r="G270" s="61"/>
      <c r="H270" s="8"/>
      <c r="I270" s="8"/>
      <c r="J270" s="8"/>
      <c r="K270" s="8"/>
      <c r="L270" s="8"/>
      <c r="M270" s="8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3"/>
    </row>
    <row r="271">
      <c r="A271" s="56" t="str">
        <f>VLOOKUP(D271,'Lender Reference Sheet'!A:B,2,false)</f>
        <v>#N/A</v>
      </c>
      <c r="B271" s="56" t="str">
        <f>VLOOKUP(D271,'Lender Reference Sheet'!A:C,3,false)</f>
        <v>#N/A</v>
      </c>
      <c r="C271" s="6"/>
      <c r="D271" s="6"/>
      <c r="E271" s="61"/>
      <c r="F271" s="61"/>
      <c r="G271" s="61"/>
      <c r="H271" s="8"/>
      <c r="I271" s="8"/>
      <c r="J271" s="8"/>
      <c r="K271" s="8"/>
      <c r="L271" s="8"/>
      <c r="M271" s="8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3"/>
    </row>
    <row r="272">
      <c r="A272" s="56" t="str">
        <f>VLOOKUP(D272,'Lender Reference Sheet'!A:B,2,false)</f>
        <v>#N/A</v>
      </c>
      <c r="B272" s="56" t="str">
        <f>VLOOKUP(D272,'Lender Reference Sheet'!A:C,3,false)</f>
        <v>#N/A</v>
      </c>
      <c r="C272" s="6"/>
      <c r="D272" s="6"/>
      <c r="E272" s="61"/>
      <c r="F272" s="61"/>
      <c r="G272" s="61"/>
      <c r="H272" s="8"/>
      <c r="I272" s="8"/>
      <c r="J272" s="8"/>
      <c r="K272" s="8"/>
      <c r="L272" s="8"/>
      <c r="M272" s="8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3"/>
    </row>
    <row r="273">
      <c r="A273" s="56" t="str">
        <f>VLOOKUP(D273,'Lender Reference Sheet'!A:B,2,false)</f>
        <v>#N/A</v>
      </c>
      <c r="B273" s="56" t="str">
        <f>VLOOKUP(D273,'Lender Reference Sheet'!A:C,3,false)</f>
        <v>#N/A</v>
      </c>
      <c r="C273" s="6"/>
      <c r="D273" s="6"/>
      <c r="E273" s="61"/>
      <c r="F273" s="61"/>
      <c r="G273" s="61"/>
      <c r="H273" s="8"/>
      <c r="I273" s="8"/>
      <c r="J273" s="8"/>
      <c r="K273" s="8"/>
      <c r="L273" s="8"/>
      <c r="M273" s="8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3"/>
    </row>
    <row r="274">
      <c r="A274" s="56" t="str">
        <f>VLOOKUP(D274,'Lender Reference Sheet'!A:B,2,false)</f>
        <v>#N/A</v>
      </c>
      <c r="B274" s="56" t="str">
        <f>VLOOKUP(D274,'Lender Reference Sheet'!A:C,3,false)</f>
        <v>#N/A</v>
      </c>
      <c r="C274" s="6"/>
      <c r="D274" s="6"/>
      <c r="E274" s="61"/>
      <c r="F274" s="61"/>
      <c r="G274" s="61"/>
      <c r="H274" s="8"/>
      <c r="I274" s="8"/>
      <c r="J274" s="8"/>
      <c r="K274" s="8"/>
      <c r="L274" s="8"/>
      <c r="M274" s="8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3"/>
    </row>
    <row r="275">
      <c r="A275" s="56" t="str">
        <f>VLOOKUP(D275,'Lender Reference Sheet'!A:B,2,false)</f>
        <v>#N/A</v>
      </c>
      <c r="B275" s="56" t="str">
        <f>VLOOKUP(D275,'Lender Reference Sheet'!A:C,3,false)</f>
        <v>#N/A</v>
      </c>
      <c r="C275" s="6"/>
      <c r="D275" s="6"/>
      <c r="E275" s="61"/>
      <c r="F275" s="61"/>
      <c r="G275" s="61"/>
      <c r="H275" s="8"/>
      <c r="I275" s="8"/>
      <c r="J275" s="8"/>
      <c r="K275" s="8"/>
      <c r="L275" s="8"/>
      <c r="M275" s="8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3"/>
    </row>
    <row r="276">
      <c r="A276" s="56" t="str">
        <f>VLOOKUP(D276,'Lender Reference Sheet'!A:B,2,false)</f>
        <v>#N/A</v>
      </c>
      <c r="B276" s="56" t="str">
        <f>VLOOKUP(D276,'Lender Reference Sheet'!A:C,3,false)</f>
        <v>#N/A</v>
      </c>
      <c r="C276" s="6"/>
      <c r="D276" s="6"/>
      <c r="E276" s="61"/>
      <c r="F276" s="61"/>
      <c r="G276" s="61"/>
      <c r="H276" s="8"/>
      <c r="I276" s="8"/>
      <c r="J276" s="8"/>
      <c r="K276" s="8"/>
      <c r="L276" s="8"/>
      <c r="M276" s="8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3"/>
    </row>
    <row r="277">
      <c r="A277" s="56" t="str">
        <f>VLOOKUP(D277,'Lender Reference Sheet'!A:B,2,false)</f>
        <v>#N/A</v>
      </c>
      <c r="B277" s="56" t="str">
        <f>VLOOKUP(D277,'Lender Reference Sheet'!A:C,3,false)</f>
        <v>#N/A</v>
      </c>
      <c r="C277" s="6"/>
      <c r="D277" s="6"/>
      <c r="E277" s="61"/>
      <c r="F277" s="61"/>
      <c r="G277" s="61"/>
      <c r="H277" s="8"/>
      <c r="I277" s="8"/>
      <c r="J277" s="8"/>
      <c r="K277" s="8"/>
      <c r="L277" s="8"/>
      <c r="M277" s="8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3"/>
    </row>
    <row r="278">
      <c r="A278" s="56" t="str">
        <f>VLOOKUP(D278,'Lender Reference Sheet'!A:B,2,false)</f>
        <v>#N/A</v>
      </c>
      <c r="B278" s="56" t="str">
        <f>VLOOKUP(D278,'Lender Reference Sheet'!A:C,3,false)</f>
        <v>#N/A</v>
      </c>
      <c r="C278" s="6"/>
      <c r="D278" s="6"/>
      <c r="E278" s="61"/>
      <c r="F278" s="61"/>
      <c r="G278" s="61"/>
      <c r="H278" s="8"/>
      <c r="I278" s="8"/>
      <c r="J278" s="8"/>
      <c r="K278" s="8"/>
      <c r="L278" s="8"/>
      <c r="M278" s="8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3"/>
    </row>
    <row r="279">
      <c r="A279" s="56" t="str">
        <f>VLOOKUP(D279,'Lender Reference Sheet'!A:B,2,false)</f>
        <v>#N/A</v>
      </c>
      <c r="B279" s="56" t="str">
        <f>VLOOKUP(D279,'Lender Reference Sheet'!A:C,3,false)</f>
        <v>#N/A</v>
      </c>
      <c r="C279" s="6"/>
      <c r="D279" s="6"/>
      <c r="E279" s="61"/>
      <c r="F279" s="61"/>
      <c r="G279" s="61"/>
      <c r="H279" s="8"/>
      <c r="I279" s="8"/>
      <c r="J279" s="8"/>
      <c r="K279" s="8"/>
      <c r="L279" s="8"/>
      <c r="M279" s="8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3"/>
    </row>
    <row r="280">
      <c r="A280" s="56" t="str">
        <f>VLOOKUP(D280,'Lender Reference Sheet'!A:B,2,false)</f>
        <v>#N/A</v>
      </c>
      <c r="B280" s="56" t="str">
        <f>VLOOKUP(D280,'Lender Reference Sheet'!A:C,3,false)</f>
        <v>#N/A</v>
      </c>
      <c r="C280" s="6"/>
      <c r="D280" s="6"/>
      <c r="E280" s="61"/>
      <c r="F280" s="61"/>
      <c r="G280" s="61"/>
      <c r="H280" s="8"/>
      <c r="I280" s="8"/>
      <c r="J280" s="8"/>
      <c r="K280" s="8"/>
      <c r="L280" s="8"/>
      <c r="M280" s="8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3"/>
    </row>
    <row r="281">
      <c r="A281" s="56" t="str">
        <f>VLOOKUP(D281,'Lender Reference Sheet'!A:B,2,false)</f>
        <v>#N/A</v>
      </c>
      <c r="B281" s="56" t="str">
        <f>VLOOKUP(D281,'Lender Reference Sheet'!A:C,3,false)</f>
        <v>#N/A</v>
      </c>
      <c r="C281" s="6"/>
      <c r="D281" s="6"/>
      <c r="E281" s="61"/>
      <c r="F281" s="61"/>
      <c r="G281" s="61"/>
      <c r="H281" s="8"/>
      <c r="I281" s="8"/>
      <c r="J281" s="8"/>
      <c r="K281" s="8"/>
      <c r="L281" s="8"/>
      <c r="M281" s="8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3"/>
    </row>
    <row r="282">
      <c r="A282" s="56" t="str">
        <f>VLOOKUP(D282,'Lender Reference Sheet'!A:B,2,false)</f>
        <v>#N/A</v>
      </c>
      <c r="B282" s="56" t="str">
        <f>VLOOKUP(D282,'Lender Reference Sheet'!A:C,3,false)</f>
        <v>#N/A</v>
      </c>
      <c r="C282" s="6"/>
      <c r="D282" s="6"/>
      <c r="E282" s="61"/>
      <c r="F282" s="61"/>
      <c r="G282" s="61"/>
      <c r="H282" s="8"/>
      <c r="I282" s="8"/>
      <c r="J282" s="8"/>
      <c r="K282" s="8"/>
      <c r="L282" s="8"/>
      <c r="M282" s="8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3"/>
    </row>
    <row r="283">
      <c r="A283" s="56" t="str">
        <f>VLOOKUP(D283,'Lender Reference Sheet'!A:B,2,false)</f>
        <v>#N/A</v>
      </c>
      <c r="B283" s="56" t="str">
        <f>VLOOKUP(D283,'Lender Reference Sheet'!A:C,3,false)</f>
        <v>#N/A</v>
      </c>
      <c r="C283" s="6"/>
      <c r="D283" s="6"/>
      <c r="E283" s="61"/>
      <c r="F283" s="61"/>
      <c r="G283" s="61"/>
      <c r="H283" s="8"/>
      <c r="I283" s="8"/>
      <c r="J283" s="8"/>
      <c r="K283" s="8"/>
      <c r="L283" s="8"/>
      <c r="M283" s="8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3"/>
    </row>
    <row r="284">
      <c r="A284" s="56" t="str">
        <f>VLOOKUP(D284,'Lender Reference Sheet'!A:B,2,false)</f>
        <v>#N/A</v>
      </c>
      <c r="B284" s="56" t="str">
        <f>VLOOKUP(D284,'Lender Reference Sheet'!A:C,3,false)</f>
        <v>#N/A</v>
      </c>
      <c r="C284" s="6"/>
      <c r="D284" s="6"/>
      <c r="E284" s="61"/>
      <c r="F284" s="61"/>
      <c r="G284" s="61"/>
      <c r="H284" s="8"/>
      <c r="I284" s="8"/>
      <c r="J284" s="8"/>
      <c r="K284" s="8"/>
      <c r="L284" s="8"/>
      <c r="M284" s="8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3"/>
    </row>
    <row r="285">
      <c r="A285" s="56" t="str">
        <f>VLOOKUP(D285,'Lender Reference Sheet'!A:B,2,false)</f>
        <v>#N/A</v>
      </c>
      <c r="B285" s="56" t="str">
        <f>VLOOKUP(D285,'Lender Reference Sheet'!A:C,3,false)</f>
        <v>#N/A</v>
      </c>
      <c r="C285" s="6"/>
      <c r="D285" s="6"/>
      <c r="E285" s="61"/>
      <c r="F285" s="61"/>
      <c r="G285" s="61"/>
      <c r="H285" s="8"/>
      <c r="I285" s="8"/>
      <c r="J285" s="8"/>
      <c r="K285" s="8"/>
      <c r="L285" s="8"/>
      <c r="M285" s="8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3"/>
    </row>
    <row r="286">
      <c r="A286" s="56" t="str">
        <f>VLOOKUP(D286,'Lender Reference Sheet'!A:B,2,false)</f>
        <v>#N/A</v>
      </c>
      <c r="B286" s="56" t="str">
        <f>VLOOKUP(D286,'Lender Reference Sheet'!A:C,3,false)</f>
        <v>#N/A</v>
      </c>
      <c r="C286" s="6"/>
      <c r="D286" s="6"/>
      <c r="E286" s="61"/>
      <c r="F286" s="61"/>
      <c r="G286" s="61"/>
      <c r="H286" s="8"/>
      <c r="I286" s="8"/>
      <c r="J286" s="8"/>
      <c r="K286" s="8"/>
      <c r="L286" s="8"/>
      <c r="M286" s="8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3"/>
    </row>
    <row r="287">
      <c r="A287" s="56" t="str">
        <f>VLOOKUP(D287,'Lender Reference Sheet'!A:B,2,false)</f>
        <v>#N/A</v>
      </c>
      <c r="B287" s="56" t="str">
        <f>VLOOKUP(D287,'Lender Reference Sheet'!A:C,3,false)</f>
        <v>#N/A</v>
      </c>
      <c r="C287" s="6"/>
      <c r="D287" s="6"/>
      <c r="E287" s="61"/>
      <c r="F287" s="61"/>
      <c r="G287" s="61"/>
      <c r="H287" s="8"/>
      <c r="I287" s="8"/>
      <c r="J287" s="8"/>
      <c r="K287" s="8"/>
      <c r="L287" s="8"/>
      <c r="M287" s="8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3"/>
    </row>
    <row r="288">
      <c r="A288" s="56" t="str">
        <f>VLOOKUP(D288,'Lender Reference Sheet'!A:B,2,false)</f>
        <v>#N/A</v>
      </c>
      <c r="B288" s="56" t="str">
        <f>VLOOKUP(D288,'Lender Reference Sheet'!A:C,3,false)</f>
        <v>#N/A</v>
      </c>
      <c r="C288" s="6"/>
      <c r="D288" s="6"/>
      <c r="E288" s="61"/>
      <c r="F288" s="61"/>
      <c r="G288" s="61"/>
      <c r="H288" s="8"/>
      <c r="I288" s="8"/>
      <c r="J288" s="8"/>
      <c r="K288" s="8"/>
      <c r="L288" s="8"/>
      <c r="M288" s="8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3"/>
    </row>
    <row r="289">
      <c r="A289" s="56" t="str">
        <f>VLOOKUP(D289,'Lender Reference Sheet'!A:B,2,false)</f>
        <v>#N/A</v>
      </c>
      <c r="B289" s="56" t="str">
        <f>VLOOKUP(D289,'Lender Reference Sheet'!A:C,3,false)</f>
        <v>#N/A</v>
      </c>
      <c r="C289" s="6"/>
      <c r="D289" s="6"/>
      <c r="E289" s="61"/>
      <c r="F289" s="61"/>
      <c r="G289" s="61"/>
      <c r="H289" s="8"/>
      <c r="I289" s="8"/>
      <c r="J289" s="8"/>
      <c r="K289" s="8"/>
      <c r="L289" s="8"/>
      <c r="M289" s="8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3"/>
    </row>
    <row r="290">
      <c r="A290" s="56" t="str">
        <f>VLOOKUP(D290,'Lender Reference Sheet'!A:B,2,false)</f>
        <v>#N/A</v>
      </c>
      <c r="B290" s="56" t="str">
        <f>VLOOKUP(D290,'Lender Reference Sheet'!A:C,3,false)</f>
        <v>#N/A</v>
      </c>
      <c r="C290" s="6"/>
      <c r="D290" s="6"/>
      <c r="E290" s="61"/>
      <c r="F290" s="61"/>
      <c r="G290" s="61"/>
      <c r="H290" s="8"/>
      <c r="I290" s="8"/>
      <c r="J290" s="8"/>
      <c r="K290" s="8"/>
      <c r="L290" s="8"/>
      <c r="M290" s="8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3"/>
    </row>
    <row r="291">
      <c r="A291" s="56" t="str">
        <f>VLOOKUP(D291,'Lender Reference Sheet'!A:B,2,false)</f>
        <v>#N/A</v>
      </c>
      <c r="B291" s="56" t="str">
        <f>VLOOKUP(D291,'Lender Reference Sheet'!A:C,3,false)</f>
        <v>#N/A</v>
      </c>
      <c r="C291" s="6"/>
      <c r="D291" s="6"/>
      <c r="E291" s="61"/>
      <c r="F291" s="61"/>
      <c r="G291" s="61"/>
      <c r="H291" s="8"/>
      <c r="I291" s="8"/>
      <c r="J291" s="8"/>
      <c r="K291" s="8"/>
      <c r="L291" s="8"/>
      <c r="M291" s="8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3"/>
    </row>
    <row r="292">
      <c r="A292" s="56" t="str">
        <f>VLOOKUP(D292,'Lender Reference Sheet'!A:B,2,false)</f>
        <v>#N/A</v>
      </c>
      <c r="B292" s="56" t="str">
        <f>VLOOKUP(D292,'Lender Reference Sheet'!A:C,3,false)</f>
        <v>#N/A</v>
      </c>
      <c r="C292" s="6"/>
      <c r="D292" s="6"/>
      <c r="E292" s="61"/>
      <c r="F292" s="61"/>
      <c r="G292" s="61"/>
      <c r="H292" s="8"/>
      <c r="I292" s="8"/>
      <c r="J292" s="8"/>
      <c r="K292" s="8"/>
      <c r="L292" s="8"/>
      <c r="M292" s="8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3"/>
    </row>
    <row r="293">
      <c r="A293" s="56" t="str">
        <f>VLOOKUP(D293,'Lender Reference Sheet'!A:B,2,false)</f>
        <v>#N/A</v>
      </c>
      <c r="B293" s="56" t="str">
        <f>VLOOKUP(D293,'Lender Reference Sheet'!A:C,3,false)</f>
        <v>#N/A</v>
      </c>
      <c r="C293" s="6"/>
      <c r="D293" s="6"/>
      <c r="E293" s="61"/>
      <c r="F293" s="61"/>
      <c r="G293" s="61"/>
      <c r="H293" s="8"/>
      <c r="I293" s="8"/>
      <c r="J293" s="8"/>
      <c r="K293" s="8"/>
      <c r="L293" s="8"/>
      <c r="M293" s="8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3"/>
    </row>
    <row r="294">
      <c r="A294" s="56" t="str">
        <f>VLOOKUP(D294,'Lender Reference Sheet'!A:B,2,false)</f>
        <v>#N/A</v>
      </c>
      <c r="B294" s="56" t="str">
        <f>VLOOKUP(D294,'Lender Reference Sheet'!A:C,3,false)</f>
        <v>#N/A</v>
      </c>
      <c r="C294" s="6"/>
      <c r="D294" s="6"/>
      <c r="E294" s="61"/>
      <c r="F294" s="61"/>
      <c r="G294" s="61"/>
      <c r="H294" s="8"/>
      <c r="I294" s="8"/>
      <c r="J294" s="8"/>
      <c r="K294" s="8"/>
      <c r="L294" s="8"/>
      <c r="M294" s="8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3"/>
    </row>
    <row r="295">
      <c r="A295" s="56" t="str">
        <f>VLOOKUP(D295,'Lender Reference Sheet'!A:B,2,false)</f>
        <v>#N/A</v>
      </c>
      <c r="B295" s="56" t="str">
        <f>VLOOKUP(D295,'Lender Reference Sheet'!A:C,3,false)</f>
        <v>#N/A</v>
      </c>
      <c r="C295" s="6"/>
      <c r="D295" s="6"/>
      <c r="E295" s="61"/>
      <c r="F295" s="61"/>
      <c r="G295" s="61"/>
      <c r="H295" s="8"/>
      <c r="I295" s="8"/>
      <c r="J295" s="8"/>
      <c r="K295" s="8"/>
      <c r="L295" s="8"/>
      <c r="M295" s="8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3"/>
    </row>
    <row r="296">
      <c r="A296" s="56" t="str">
        <f>VLOOKUP(D296,'Lender Reference Sheet'!A:B,2,false)</f>
        <v>#N/A</v>
      </c>
      <c r="B296" s="56" t="str">
        <f>VLOOKUP(D296,'Lender Reference Sheet'!A:C,3,false)</f>
        <v>#N/A</v>
      </c>
      <c r="C296" s="6"/>
      <c r="D296" s="6"/>
      <c r="E296" s="61"/>
      <c r="F296" s="61"/>
      <c r="G296" s="61"/>
      <c r="H296" s="8"/>
      <c r="I296" s="8"/>
      <c r="J296" s="8"/>
      <c r="K296" s="8"/>
      <c r="L296" s="8"/>
      <c r="M296" s="8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3"/>
    </row>
    <row r="297">
      <c r="A297" s="56" t="str">
        <f>VLOOKUP(D297,'Lender Reference Sheet'!A:B,2,false)</f>
        <v>#N/A</v>
      </c>
      <c r="B297" s="56" t="str">
        <f>VLOOKUP(D297,'Lender Reference Sheet'!A:C,3,false)</f>
        <v>#N/A</v>
      </c>
      <c r="C297" s="6"/>
      <c r="D297" s="6"/>
      <c r="E297" s="61"/>
      <c r="F297" s="61"/>
      <c r="G297" s="61"/>
      <c r="H297" s="8"/>
      <c r="I297" s="8"/>
      <c r="J297" s="8"/>
      <c r="K297" s="8"/>
      <c r="L297" s="8"/>
      <c r="M297" s="8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3"/>
    </row>
    <row r="298">
      <c r="A298" s="56" t="str">
        <f>VLOOKUP(D298,'Lender Reference Sheet'!A:B,2,false)</f>
        <v>#N/A</v>
      </c>
      <c r="B298" s="56" t="str">
        <f>VLOOKUP(D298,'Lender Reference Sheet'!A:C,3,false)</f>
        <v>#N/A</v>
      </c>
      <c r="C298" s="6"/>
      <c r="D298" s="6"/>
      <c r="E298" s="61"/>
      <c r="F298" s="61"/>
      <c r="G298" s="61"/>
      <c r="H298" s="8"/>
      <c r="I298" s="8"/>
      <c r="J298" s="8"/>
      <c r="K298" s="8"/>
      <c r="L298" s="8"/>
      <c r="M298" s="8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3"/>
    </row>
    <row r="299">
      <c r="A299" s="56" t="str">
        <f>VLOOKUP(D299,'Lender Reference Sheet'!A:B,2,false)</f>
        <v>#N/A</v>
      </c>
      <c r="B299" s="56" t="str">
        <f>VLOOKUP(D299,'Lender Reference Sheet'!A:C,3,false)</f>
        <v>#N/A</v>
      </c>
      <c r="C299" s="6"/>
      <c r="D299" s="6"/>
      <c r="E299" s="61"/>
      <c r="F299" s="61"/>
      <c r="G299" s="61"/>
      <c r="H299" s="8"/>
      <c r="I299" s="8"/>
      <c r="J299" s="8"/>
      <c r="K299" s="8"/>
      <c r="L299" s="8"/>
      <c r="M299" s="8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3"/>
    </row>
    <row r="300">
      <c r="A300" s="56" t="str">
        <f>VLOOKUP(D300,'Lender Reference Sheet'!A:B,2,false)</f>
        <v>#N/A</v>
      </c>
      <c r="B300" s="56" t="str">
        <f>VLOOKUP(D300,'Lender Reference Sheet'!A:C,3,false)</f>
        <v>#N/A</v>
      </c>
      <c r="C300" s="6"/>
      <c r="D300" s="6"/>
      <c r="E300" s="61"/>
      <c r="F300" s="61"/>
      <c r="G300" s="61"/>
      <c r="H300" s="8"/>
      <c r="I300" s="8"/>
      <c r="J300" s="8"/>
      <c r="K300" s="8"/>
      <c r="L300" s="8"/>
      <c r="M300" s="8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3"/>
    </row>
    <row r="301">
      <c r="A301" s="56" t="str">
        <f>VLOOKUP(D301,'Lender Reference Sheet'!A:B,2,false)</f>
        <v>#N/A</v>
      </c>
      <c r="B301" s="56" t="str">
        <f>VLOOKUP(D301,'Lender Reference Sheet'!A:C,3,false)</f>
        <v>#N/A</v>
      </c>
      <c r="C301" s="6"/>
      <c r="D301" s="6"/>
      <c r="E301" s="61"/>
      <c r="F301" s="61"/>
      <c r="G301" s="61"/>
      <c r="H301" s="8"/>
      <c r="I301" s="8"/>
      <c r="J301" s="8"/>
      <c r="K301" s="8"/>
      <c r="L301" s="8"/>
      <c r="M301" s="8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3"/>
    </row>
    <row r="302">
      <c r="A302" s="56" t="str">
        <f>VLOOKUP(D302,'Lender Reference Sheet'!A:B,2,false)</f>
        <v>#N/A</v>
      </c>
      <c r="B302" s="56" t="str">
        <f>VLOOKUP(D302,'Lender Reference Sheet'!A:C,3,false)</f>
        <v>#N/A</v>
      </c>
      <c r="C302" s="6"/>
      <c r="D302" s="6"/>
      <c r="E302" s="61"/>
      <c r="F302" s="61"/>
      <c r="G302" s="61"/>
      <c r="H302" s="8"/>
      <c r="I302" s="8"/>
      <c r="J302" s="8"/>
      <c r="K302" s="8"/>
      <c r="L302" s="8"/>
      <c r="M302" s="8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3"/>
    </row>
    <row r="303">
      <c r="A303" s="56" t="str">
        <f>VLOOKUP(D303,'Lender Reference Sheet'!A:B,2,false)</f>
        <v>#N/A</v>
      </c>
      <c r="B303" s="56" t="str">
        <f>VLOOKUP(D303,'Lender Reference Sheet'!A:C,3,false)</f>
        <v>#N/A</v>
      </c>
      <c r="C303" s="6"/>
      <c r="D303" s="6"/>
      <c r="E303" s="61"/>
      <c r="F303" s="61"/>
      <c r="G303" s="61"/>
      <c r="H303" s="8"/>
      <c r="I303" s="8"/>
      <c r="J303" s="8"/>
      <c r="K303" s="8"/>
      <c r="L303" s="8"/>
      <c r="M303" s="8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3"/>
    </row>
    <row r="304">
      <c r="A304" s="56" t="str">
        <f>VLOOKUP(D304,'Lender Reference Sheet'!A:B,2,false)</f>
        <v>#N/A</v>
      </c>
      <c r="B304" s="56" t="str">
        <f>VLOOKUP(D304,'Lender Reference Sheet'!A:C,3,false)</f>
        <v>#N/A</v>
      </c>
      <c r="C304" s="6"/>
      <c r="D304" s="6"/>
      <c r="E304" s="61"/>
      <c r="F304" s="61"/>
      <c r="G304" s="61"/>
      <c r="H304" s="8"/>
      <c r="I304" s="8"/>
      <c r="J304" s="8"/>
      <c r="K304" s="8"/>
      <c r="L304" s="8"/>
      <c r="M304" s="8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3"/>
    </row>
    <row r="305">
      <c r="A305" s="56" t="str">
        <f>VLOOKUP(D305,'Lender Reference Sheet'!A:B,2,false)</f>
        <v>#N/A</v>
      </c>
      <c r="B305" s="56" t="str">
        <f>VLOOKUP(D305,'Lender Reference Sheet'!A:C,3,false)</f>
        <v>#N/A</v>
      </c>
      <c r="C305" s="6"/>
      <c r="D305" s="6"/>
      <c r="E305" s="61"/>
      <c r="F305" s="61"/>
      <c r="G305" s="61"/>
      <c r="H305" s="8"/>
      <c r="I305" s="8"/>
      <c r="J305" s="8"/>
      <c r="K305" s="8"/>
      <c r="L305" s="8"/>
      <c r="M305" s="8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3"/>
    </row>
    <row r="306">
      <c r="A306" s="56" t="str">
        <f>VLOOKUP(D306,'Lender Reference Sheet'!A:B,2,false)</f>
        <v>#N/A</v>
      </c>
      <c r="B306" s="56" t="str">
        <f>VLOOKUP(D306,'Lender Reference Sheet'!A:C,3,false)</f>
        <v>#N/A</v>
      </c>
      <c r="C306" s="6"/>
      <c r="D306" s="6"/>
      <c r="E306" s="61"/>
      <c r="F306" s="61"/>
      <c r="G306" s="61"/>
      <c r="H306" s="8"/>
      <c r="I306" s="8"/>
      <c r="J306" s="8"/>
      <c r="K306" s="8"/>
      <c r="L306" s="8"/>
      <c r="M306" s="8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3"/>
    </row>
    <row r="307">
      <c r="A307" s="56" t="str">
        <f>VLOOKUP(D307,'Lender Reference Sheet'!A:B,2,false)</f>
        <v>#N/A</v>
      </c>
      <c r="B307" s="56" t="str">
        <f>VLOOKUP(D307,'Lender Reference Sheet'!A:C,3,false)</f>
        <v>#N/A</v>
      </c>
      <c r="C307" s="6"/>
      <c r="D307" s="6"/>
      <c r="E307" s="61"/>
      <c r="F307" s="61"/>
      <c r="G307" s="61"/>
      <c r="H307" s="8"/>
      <c r="I307" s="8"/>
      <c r="J307" s="8"/>
      <c r="K307" s="8"/>
      <c r="L307" s="8"/>
      <c r="M307" s="8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3"/>
    </row>
    <row r="308">
      <c r="A308" s="56" t="str">
        <f>VLOOKUP(D308,'Lender Reference Sheet'!A:B,2,false)</f>
        <v>#N/A</v>
      </c>
      <c r="B308" s="56" t="str">
        <f>VLOOKUP(D308,'Lender Reference Sheet'!A:C,3,false)</f>
        <v>#N/A</v>
      </c>
      <c r="C308" s="6"/>
      <c r="D308" s="6"/>
      <c r="E308" s="61"/>
      <c r="F308" s="61"/>
      <c r="G308" s="61"/>
      <c r="H308" s="8"/>
      <c r="I308" s="8"/>
      <c r="J308" s="8"/>
      <c r="K308" s="8"/>
      <c r="L308" s="8"/>
      <c r="M308" s="8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3"/>
    </row>
    <row r="309">
      <c r="A309" s="56" t="str">
        <f>VLOOKUP(D309,'Lender Reference Sheet'!A:B,2,false)</f>
        <v>#N/A</v>
      </c>
      <c r="B309" s="56" t="str">
        <f>VLOOKUP(D309,'Lender Reference Sheet'!A:C,3,false)</f>
        <v>#N/A</v>
      </c>
      <c r="C309" s="6"/>
      <c r="D309" s="6"/>
      <c r="E309" s="61"/>
      <c r="F309" s="61"/>
      <c r="G309" s="61"/>
      <c r="H309" s="8"/>
      <c r="I309" s="8"/>
      <c r="J309" s="8"/>
      <c r="K309" s="8"/>
      <c r="L309" s="8"/>
      <c r="M309" s="8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3"/>
    </row>
    <row r="310">
      <c r="A310" s="56" t="str">
        <f>VLOOKUP(D310,'Lender Reference Sheet'!A:B,2,false)</f>
        <v>#N/A</v>
      </c>
      <c r="B310" s="56" t="str">
        <f>VLOOKUP(D310,'Lender Reference Sheet'!A:C,3,false)</f>
        <v>#N/A</v>
      </c>
      <c r="C310" s="6"/>
      <c r="D310" s="6"/>
      <c r="E310" s="61"/>
      <c r="F310" s="61"/>
      <c r="G310" s="61"/>
      <c r="H310" s="8"/>
      <c r="I310" s="8"/>
      <c r="J310" s="8"/>
      <c r="K310" s="8"/>
      <c r="L310" s="8"/>
      <c r="M310" s="8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3"/>
    </row>
    <row r="311">
      <c r="A311" s="56" t="str">
        <f>VLOOKUP(D311,'Lender Reference Sheet'!A:B,2,false)</f>
        <v>#N/A</v>
      </c>
      <c r="B311" s="56" t="str">
        <f>VLOOKUP(D311,'Lender Reference Sheet'!A:C,3,false)</f>
        <v>#N/A</v>
      </c>
      <c r="C311" s="6"/>
      <c r="D311" s="6"/>
      <c r="E311" s="61"/>
      <c r="F311" s="61"/>
      <c r="G311" s="61"/>
      <c r="H311" s="8"/>
      <c r="I311" s="8"/>
      <c r="J311" s="8"/>
      <c r="K311" s="8"/>
      <c r="L311" s="8"/>
      <c r="M311" s="8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3"/>
    </row>
    <row r="312">
      <c r="A312" s="56" t="str">
        <f>VLOOKUP(D312,'Lender Reference Sheet'!A:B,2,false)</f>
        <v>#N/A</v>
      </c>
      <c r="B312" s="56" t="str">
        <f>VLOOKUP(D312,'Lender Reference Sheet'!A:C,3,false)</f>
        <v>#N/A</v>
      </c>
      <c r="C312" s="6"/>
      <c r="D312" s="6"/>
      <c r="E312" s="61"/>
      <c r="F312" s="61"/>
      <c r="G312" s="61"/>
      <c r="H312" s="8"/>
      <c r="I312" s="8"/>
      <c r="J312" s="8"/>
      <c r="K312" s="8"/>
      <c r="L312" s="8"/>
      <c r="M312" s="8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3"/>
    </row>
    <row r="313">
      <c r="A313" s="56" t="str">
        <f>VLOOKUP(D313,'Lender Reference Sheet'!A:B,2,false)</f>
        <v>#N/A</v>
      </c>
      <c r="B313" s="56" t="str">
        <f>VLOOKUP(D313,'Lender Reference Sheet'!A:C,3,false)</f>
        <v>#N/A</v>
      </c>
      <c r="C313" s="6"/>
      <c r="D313" s="6"/>
      <c r="E313" s="61"/>
      <c r="F313" s="61"/>
      <c r="G313" s="61"/>
      <c r="H313" s="8"/>
      <c r="I313" s="8"/>
      <c r="J313" s="8"/>
      <c r="K313" s="8"/>
      <c r="L313" s="8"/>
      <c r="M313" s="8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3"/>
    </row>
    <row r="314">
      <c r="A314" s="56" t="str">
        <f>VLOOKUP(D314,'Lender Reference Sheet'!A:B,2,false)</f>
        <v>#N/A</v>
      </c>
      <c r="B314" s="56" t="str">
        <f>VLOOKUP(D314,'Lender Reference Sheet'!A:C,3,false)</f>
        <v>#N/A</v>
      </c>
      <c r="C314" s="6"/>
      <c r="D314" s="6"/>
      <c r="E314" s="61"/>
      <c r="F314" s="61"/>
      <c r="G314" s="61"/>
      <c r="H314" s="8"/>
      <c r="I314" s="8"/>
      <c r="J314" s="8"/>
      <c r="K314" s="8"/>
      <c r="L314" s="8"/>
      <c r="M314" s="8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3"/>
    </row>
    <row r="315">
      <c r="A315" s="56" t="str">
        <f>VLOOKUP(D315,'Lender Reference Sheet'!A:B,2,false)</f>
        <v>#N/A</v>
      </c>
      <c r="B315" s="56" t="str">
        <f>VLOOKUP(D315,'Lender Reference Sheet'!A:C,3,false)</f>
        <v>#N/A</v>
      </c>
      <c r="C315" s="6"/>
      <c r="D315" s="6"/>
      <c r="E315" s="61"/>
      <c r="F315" s="61"/>
      <c r="G315" s="61"/>
      <c r="H315" s="8"/>
      <c r="I315" s="8"/>
      <c r="J315" s="8"/>
      <c r="K315" s="8"/>
      <c r="L315" s="8"/>
      <c r="M315" s="8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3"/>
    </row>
    <row r="316">
      <c r="A316" s="56" t="str">
        <f>VLOOKUP(D316,'Lender Reference Sheet'!A:B,2,false)</f>
        <v>#N/A</v>
      </c>
      <c r="B316" s="56" t="str">
        <f>VLOOKUP(D316,'Lender Reference Sheet'!A:C,3,false)</f>
        <v>#N/A</v>
      </c>
      <c r="C316" s="6"/>
      <c r="D316" s="6"/>
      <c r="E316" s="61"/>
      <c r="F316" s="61"/>
      <c r="G316" s="61"/>
      <c r="H316" s="8"/>
      <c r="I316" s="8"/>
      <c r="J316" s="8"/>
      <c r="K316" s="8"/>
      <c r="L316" s="8"/>
      <c r="M316" s="8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3"/>
    </row>
    <row r="317">
      <c r="A317" s="56" t="str">
        <f>VLOOKUP(D317,'Lender Reference Sheet'!A:B,2,false)</f>
        <v>#N/A</v>
      </c>
      <c r="B317" s="56" t="str">
        <f>VLOOKUP(D317,'Lender Reference Sheet'!A:C,3,false)</f>
        <v>#N/A</v>
      </c>
      <c r="C317" s="6"/>
      <c r="D317" s="6"/>
      <c r="E317" s="61"/>
      <c r="F317" s="61"/>
      <c r="G317" s="61"/>
      <c r="H317" s="8"/>
      <c r="I317" s="8"/>
      <c r="J317" s="8"/>
      <c r="K317" s="8"/>
      <c r="L317" s="8"/>
      <c r="M317" s="8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3"/>
    </row>
    <row r="318">
      <c r="A318" s="56" t="str">
        <f>VLOOKUP(D318,'Lender Reference Sheet'!A:B,2,false)</f>
        <v>#N/A</v>
      </c>
      <c r="B318" s="56" t="str">
        <f>VLOOKUP(D318,'Lender Reference Sheet'!A:C,3,false)</f>
        <v>#N/A</v>
      </c>
      <c r="C318" s="6"/>
      <c r="D318" s="6"/>
      <c r="E318" s="61"/>
      <c r="F318" s="61"/>
      <c r="G318" s="61"/>
      <c r="H318" s="8"/>
      <c r="I318" s="8"/>
      <c r="J318" s="8"/>
      <c r="K318" s="8"/>
      <c r="L318" s="8"/>
      <c r="M318" s="8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3"/>
    </row>
    <row r="319">
      <c r="A319" s="56" t="str">
        <f>VLOOKUP(D319,'Lender Reference Sheet'!A:B,2,false)</f>
        <v>#N/A</v>
      </c>
      <c r="B319" s="56" t="str">
        <f>VLOOKUP(D319,'Lender Reference Sheet'!A:C,3,false)</f>
        <v>#N/A</v>
      </c>
      <c r="C319" s="6"/>
      <c r="D319" s="6"/>
      <c r="E319" s="61"/>
      <c r="F319" s="61"/>
      <c r="G319" s="61"/>
      <c r="H319" s="8"/>
      <c r="I319" s="8"/>
      <c r="J319" s="8"/>
      <c r="K319" s="8"/>
      <c r="L319" s="8"/>
      <c r="M319" s="8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3"/>
    </row>
    <row r="320">
      <c r="A320" s="56" t="str">
        <f>VLOOKUP(D320,'Lender Reference Sheet'!A:B,2,false)</f>
        <v>#N/A</v>
      </c>
      <c r="B320" s="56" t="str">
        <f>VLOOKUP(D320,'Lender Reference Sheet'!A:C,3,false)</f>
        <v>#N/A</v>
      </c>
      <c r="C320" s="6"/>
      <c r="D320" s="6"/>
      <c r="E320" s="61"/>
      <c r="F320" s="61"/>
      <c r="G320" s="61"/>
      <c r="H320" s="8"/>
      <c r="I320" s="8"/>
      <c r="J320" s="8"/>
      <c r="K320" s="8"/>
      <c r="L320" s="8"/>
      <c r="M320" s="8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3"/>
    </row>
    <row r="321">
      <c r="A321" s="56" t="str">
        <f>VLOOKUP(D321,'Lender Reference Sheet'!A:B,2,false)</f>
        <v>#N/A</v>
      </c>
      <c r="B321" s="56" t="str">
        <f>VLOOKUP(D321,'Lender Reference Sheet'!A:C,3,false)</f>
        <v>#N/A</v>
      </c>
      <c r="C321" s="6"/>
      <c r="D321" s="6"/>
      <c r="E321" s="61"/>
      <c r="F321" s="61"/>
      <c r="G321" s="61"/>
      <c r="H321" s="8"/>
      <c r="I321" s="8"/>
      <c r="J321" s="8"/>
      <c r="K321" s="8"/>
      <c r="L321" s="8"/>
      <c r="M321" s="8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3"/>
    </row>
    <row r="322">
      <c r="A322" s="56" t="str">
        <f>VLOOKUP(D322,'Lender Reference Sheet'!A:B,2,false)</f>
        <v>#N/A</v>
      </c>
      <c r="B322" s="56" t="str">
        <f>VLOOKUP(D322,'Lender Reference Sheet'!A:C,3,false)</f>
        <v>#N/A</v>
      </c>
      <c r="C322" s="6"/>
      <c r="D322" s="6"/>
      <c r="E322" s="61"/>
      <c r="F322" s="61"/>
      <c r="G322" s="61"/>
      <c r="H322" s="8"/>
      <c r="I322" s="8"/>
      <c r="J322" s="8"/>
      <c r="K322" s="8"/>
      <c r="L322" s="8"/>
      <c r="M322" s="8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3"/>
    </row>
    <row r="323">
      <c r="A323" s="56" t="str">
        <f>VLOOKUP(D323,'Lender Reference Sheet'!A:B,2,false)</f>
        <v>#N/A</v>
      </c>
      <c r="B323" s="56" t="str">
        <f>VLOOKUP(D323,'Lender Reference Sheet'!A:C,3,false)</f>
        <v>#N/A</v>
      </c>
      <c r="C323" s="6"/>
      <c r="D323" s="6"/>
      <c r="E323" s="61"/>
      <c r="F323" s="61"/>
      <c r="G323" s="61"/>
      <c r="H323" s="8"/>
      <c r="I323" s="8"/>
      <c r="J323" s="8"/>
      <c r="K323" s="8"/>
      <c r="L323" s="8"/>
      <c r="M323" s="8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3"/>
    </row>
    <row r="324">
      <c r="A324" s="56" t="str">
        <f>VLOOKUP(D324,'Lender Reference Sheet'!A:B,2,false)</f>
        <v>#N/A</v>
      </c>
      <c r="B324" s="56" t="str">
        <f>VLOOKUP(D324,'Lender Reference Sheet'!A:C,3,false)</f>
        <v>#N/A</v>
      </c>
      <c r="C324" s="6"/>
      <c r="D324" s="6"/>
      <c r="E324" s="61"/>
      <c r="F324" s="61"/>
      <c r="G324" s="61"/>
      <c r="H324" s="8"/>
      <c r="I324" s="8"/>
      <c r="J324" s="8"/>
      <c r="K324" s="8"/>
      <c r="L324" s="8"/>
      <c r="M324" s="8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3"/>
    </row>
    <row r="325">
      <c r="A325" s="56" t="str">
        <f>VLOOKUP(D325,'Lender Reference Sheet'!A:B,2,false)</f>
        <v>#N/A</v>
      </c>
      <c r="B325" s="56" t="str">
        <f>VLOOKUP(D325,'Lender Reference Sheet'!A:C,3,false)</f>
        <v>#N/A</v>
      </c>
      <c r="C325" s="6"/>
      <c r="D325" s="6"/>
      <c r="E325" s="61"/>
      <c r="F325" s="61"/>
      <c r="G325" s="61"/>
      <c r="H325" s="8"/>
      <c r="I325" s="8"/>
      <c r="J325" s="8"/>
      <c r="K325" s="8"/>
      <c r="L325" s="8"/>
      <c r="M325" s="8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3"/>
    </row>
    <row r="326">
      <c r="A326" s="56" t="str">
        <f>VLOOKUP(D326,'Lender Reference Sheet'!A:B,2,false)</f>
        <v>#N/A</v>
      </c>
      <c r="B326" s="56" t="str">
        <f>VLOOKUP(D326,'Lender Reference Sheet'!A:C,3,false)</f>
        <v>#N/A</v>
      </c>
      <c r="C326" s="6"/>
      <c r="D326" s="6"/>
      <c r="E326" s="61"/>
      <c r="F326" s="61"/>
      <c r="G326" s="61"/>
      <c r="H326" s="8"/>
      <c r="I326" s="8"/>
      <c r="J326" s="8"/>
      <c r="K326" s="8"/>
      <c r="L326" s="8"/>
      <c r="M326" s="8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3"/>
    </row>
    <row r="327">
      <c r="A327" s="56" t="str">
        <f>VLOOKUP(D327,'Lender Reference Sheet'!A:B,2,false)</f>
        <v>#N/A</v>
      </c>
      <c r="B327" s="56" t="str">
        <f>VLOOKUP(D327,'Lender Reference Sheet'!A:C,3,false)</f>
        <v>#N/A</v>
      </c>
      <c r="C327" s="6"/>
      <c r="D327" s="6"/>
      <c r="E327" s="61"/>
      <c r="F327" s="61"/>
      <c r="G327" s="61"/>
      <c r="H327" s="8"/>
      <c r="I327" s="8"/>
      <c r="J327" s="8"/>
      <c r="K327" s="8"/>
      <c r="L327" s="8"/>
      <c r="M327" s="8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3"/>
    </row>
    <row r="328">
      <c r="A328" s="56" t="str">
        <f>VLOOKUP(D328,'Lender Reference Sheet'!A:B,2,false)</f>
        <v>#N/A</v>
      </c>
      <c r="B328" s="56" t="str">
        <f>VLOOKUP(D328,'Lender Reference Sheet'!A:C,3,false)</f>
        <v>#N/A</v>
      </c>
      <c r="C328" s="6"/>
      <c r="D328" s="6"/>
      <c r="E328" s="61"/>
      <c r="F328" s="61"/>
      <c r="G328" s="61"/>
      <c r="H328" s="8"/>
      <c r="I328" s="8"/>
      <c r="J328" s="8"/>
      <c r="K328" s="8"/>
      <c r="L328" s="8"/>
      <c r="M328" s="8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3"/>
    </row>
    <row r="329">
      <c r="A329" s="56" t="str">
        <f>VLOOKUP(D329,'Lender Reference Sheet'!A:B,2,false)</f>
        <v>#N/A</v>
      </c>
      <c r="B329" s="56" t="str">
        <f>VLOOKUP(D329,'Lender Reference Sheet'!A:C,3,false)</f>
        <v>#N/A</v>
      </c>
      <c r="C329" s="6"/>
      <c r="D329" s="6"/>
      <c r="E329" s="61"/>
      <c r="F329" s="61"/>
      <c r="G329" s="61"/>
      <c r="H329" s="8"/>
      <c r="I329" s="8"/>
      <c r="J329" s="8"/>
      <c r="K329" s="8"/>
      <c r="L329" s="8"/>
      <c r="M329" s="8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3"/>
    </row>
    <row r="330">
      <c r="A330" s="56" t="str">
        <f>VLOOKUP(D330,'Lender Reference Sheet'!A:B,2,false)</f>
        <v>#N/A</v>
      </c>
      <c r="B330" s="56" t="str">
        <f>VLOOKUP(D330,'Lender Reference Sheet'!A:C,3,false)</f>
        <v>#N/A</v>
      </c>
      <c r="C330" s="6"/>
      <c r="D330" s="6"/>
      <c r="E330" s="61"/>
      <c r="F330" s="61"/>
      <c r="G330" s="61"/>
      <c r="H330" s="8"/>
      <c r="I330" s="8"/>
      <c r="J330" s="8"/>
      <c r="K330" s="8"/>
      <c r="L330" s="8"/>
      <c r="M330" s="8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3"/>
    </row>
    <row r="331">
      <c r="A331" s="56" t="str">
        <f>VLOOKUP(D331,'Lender Reference Sheet'!A:B,2,false)</f>
        <v>#N/A</v>
      </c>
      <c r="B331" s="56" t="str">
        <f>VLOOKUP(D331,'Lender Reference Sheet'!A:C,3,false)</f>
        <v>#N/A</v>
      </c>
      <c r="C331" s="6"/>
      <c r="D331" s="6"/>
      <c r="E331" s="61"/>
      <c r="F331" s="61"/>
      <c r="G331" s="61"/>
      <c r="H331" s="8"/>
      <c r="I331" s="8"/>
      <c r="J331" s="8"/>
      <c r="K331" s="8"/>
      <c r="L331" s="8"/>
      <c r="M331" s="8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3"/>
    </row>
    <row r="332">
      <c r="A332" s="56" t="str">
        <f>VLOOKUP(D332,'Lender Reference Sheet'!A:B,2,false)</f>
        <v>#N/A</v>
      </c>
      <c r="B332" s="56" t="str">
        <f>VLOOKUP(D332,'Lender Reference Sheet'!A:C,3,false)</f>
        <v>#N/A</v>
      </c>
      <c r="C332" s="6"/>
      <c r="D332" s="6"/>
      <c r="E332" s="61"/>
      <c r="F332" s="61"/>
      <c r="G332" s="61"/>
      <c r="H332" s="8"/>
      <c r="I332" s="8"/>
      <c r="J332" s="8"/>
      <c r="K332" s="8"/>
      <c r="L332" s="8"/>
      <c r="M332" s="8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3"/>
    </row>
    <row r="333">
      <c r="A333" s="56" t="str">
        <f>VLOOKUP(D333,'Lender Reference Sheet'!A:B,2,false)</f>
        <v>#N/A</v>
      </c>
      <c r="B333" s="56" t="str">
        <f>VLOOKUP(D333,'Lender Reference Sheet'!A:C,3,false)</f>
        <v>#N/A</v>
      </c>
      <c r="C333" s="6"/>
      <c r="D333" s="6"/>
      <c r="E333" s="61"/>
      <c r="F333" s="61"/>
      <c r="G333" s="61"/>
      <c r="H333" s="8"/>
      <c r="I333" s="8"/>
      <c r="J333" s="8"/>
      <c r="K333" s="8"/>
      <c r="L333" s="8"/>
      <c r="M333" s="8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3"/>
    </row>
    <row r="334">
      <c r="A334" s="56" t="str">
        <f>VLOOKUP(D334,'Lender Reference Sheet'!A:B,2,false)</f>
        <v>#N/A</v>
      </c>
      <c r="B334" s="56" t="str">
        <f>VLOOKUP(D334,'Lender Reference Sheet'!A:C,3,false)</f>
        <v>#N/A</v>
      </c>
      <c r="C334" s="6"/>
      <c r="D334" s="6"/>
      <c r="E334" s="61"/>
      <c r="F334" s="61"/>
      <c r="G334" s="61"/>
      <c r="H334" s="8"/>
      <c r="I334" s="8"/>
      <c r="J334" s="8"/>
      <c r="K334" s="8"/>
      <c r="L334" s="8"/>
      <c r="M334" s="8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3"/>
    </row>
    <row r="335">
      <c r="A335" s="56" t="str">
        <f>VLOOKUP(D335,'Lender Reference Sheet'!A:B,2,false)</f>
        <v>#N/A</v>
      </c>
      <c r="B335" s="56" t="str">
        <f>VLOOKUP(D335,'Lender Reference Sheet'!A:C,3,false)</f>
        <v>#N/A</v>
      </c>
      <c r="C335" s="6"/>
      <c r="D335" s="6"/>
      <c r="E335" s="61"/>
      <c r="F335" s="61"/>
      <c r="G335" s="61"/>
      <c r="H335" s="8"/>
      <c r="I335" s="8"/>
      <c r="J335" s="8"/>
      <c r="K335" s="8"/>
      <c r="L335" s="8"/>
      <c r="M335" s="8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3"/>
    </row>
    <row r="336">
      <c r="A336" s="56" t="str">
        <f>VLOOKUP(D336,'Lender Reference Sheet'!A:B,2,false)</f>
        <v>#N/A</v>
      </c>
      <c r="B336" s="56" t="str">
        <f>VLOOKUP(D336,'Lender Reference Sheet'!A:C,3,false)</f>
        <v>#N/A</v>
      </c>
      <c r="C336" s="6"/>
      <c r="D336" s="6"/>
      <c r="E336" s="61"/>
      <c r="F336" s="61"/>
      <c r="G336" s="61"/>
      <c r="H336" s="8"/>
      <c r="I336" s="8"/>
      <c r="J336" s="8"/>
      <c r="K336" s="8"/>
      <c r="L336" s="8"/>
      <c r="M336" s="8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3"/>
    </row>
    <row r="337">
      <c r="A337" s="56" t="str">
        <f>VLOOKUP(D337,'Lender Reference Sheet'!A:B,2,false)</f>
        <v>#N/A</v>
      </c>
      <c r="B337" s="56" t="str">
        <f>VLOOKUP(D337,'Lender Reference Sheet'!A:C,3,false)</f>
        <v>#N/A</v>
      </c>
      <c r="C337" s="6"/>
      <c r="D337" s="6"/>
      <c r="E337" s="61"/>
      <c r="F337" s="61"/>
      <c r="G337" s="61"/>
      <c r="H337" s="8"/>
      <c r="I337" s="8"/>
      <c r="J337" s="8"/>
      <c r="K337" s="8"/>
      <c r="L337" s="8"/>
      <c r="M337" s="8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3"/>
    </row>
    <row r="338">
      <c r="A338" s="56" t="str">
        <f>VLOOKUP(D338,'Lender Reference Sheet'!A:B,2,false)</f>
        <v>#N/A</v>
      </c>
      <c r="B338" s="56" t="str">
        <f>VLOOKUP(D338,'Lender Reference Sheet'!A:C,3,false)</f>
        <v>#N/A</v>
      </c>
      <c r="C338" s="6"/>
      <c r="D338" s="6"/>
      <c r="E338" s="61"/>
      <c r="F338" s="61"/>
      <c r="G338" s="61"/>
      <c r="H338" s="8"/>
      <c r="I338" s="8"/>
      <c r="J338" s="8"/>
      <c r="K338" s="8"/>
      <c r="L338" s="8"/>
      <c r="M338" s="8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3"/>
    </row>
    <row r="339">
      <c r="A339" s="56" t="str">
        <f>VLOOKUP(D339,'Lender Reference Sheet'!A:B,2,false)</f>
        <v>#N/A</v>
      </c>
      <c r="B339" s="56" t="str">
        <f>VLOOKUP(D339,'Lender Reference Sheet'!A:C,3,false)</f>
        <v>#N/A</v>
      </c>
      <c r="C339" s="6"/>
      <c r="D339" s="6"/>
      <c r="E339" s="61"/>
      <c r="F339" s="61"/>
      <c r="G339" s="61"/>
      <c r="H339" s="8"/>
      <c r="I339" s="8"/>
      <c r="J339" s="8"/>
      <c r="K339" s="8"/>
      <c r="L339" s="8"/>
      <c r="M339" s="8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3"/>
    </row>
    <row r="340">
      <c r="A340" s="56" t="str">
        <f>VLOOKUP(D340,'Lender Reference Sheet'!A:B,2,false)</f>
        <v>#N/A</v>
      </c>
      <c r="B340" s="56" t="str">
        <f>VLOOKUP(D340,'Lender Reference Sheet'!A:C,3,false)</f>
        <v>#N/A</v>
      </c>
      <c r="C340" s="6"/>
      <c r="D340" s="6"/>
      <c r="E340" s="61"/>
      <c r="F340" s="61"/>
      <c r="G340" s="61"/>
      <c r="H340" s="8"/>
      <c r="I340" s="8"/>
      <c r="J340" s="8"/>
      <c r="K340" s="8"/>
      <c r="L340" s="8"/>
      <c r="M340" s="8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3"/>
    </row>
    <row r="341">
      <c r="A341" s="56" t="str">
        <f>VLOOKUP(D341,'Lender Reference Sheet'!A:B,2,false)</f>
        <v>#N/A</v>
      </c>
      <c r="B341" s="56" t="str">
        <f>VLOOKUP(D341,'Lender Reference Sheet'!A:C,3,false)</f>
        <v>#N/A</v>
      </c>
      <c r="C341" s="6"/>
      <c r="D341" s="6"/>
      <c r="E341" s="61"/>
      <c r="F341" s="61"/>
      <c r="G341" s="61"/>
      <c r="H341" s="8"/>
      <c r="I341" s="8"/>
      <c r="J341" s="8"/>
      <c r="K341" s="8"/>
      <c r="L341" s="8"/>
      <c r="M341" s="8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3"/>
    </row>
    <row r="342">
      <c r="A342" s="56" t="str">
        <f>VLOOKUP(D342,'Lender Reference Sheet'!A:B,2,false)</f>
        <v>#N/A</v>
      </c>
      <c r="B342" s="56" t="str">
        <f>VLOOKUP(D342,'Lender Reference Sheet'!A:C,3,false)</f>
        <v>#N/A</v>
      </c>
      <c r="C342" s="6"/>
      <c r="D342" s="6"/>
      <c r="E342" s="61"/>
      <c r="F342" s="61"/>
      <c r="G342" s="61"/>
      <c r="H342" s="8"/>
      <c r="I342" s="8"/>
      <c r="J342" s="8"/>
      <c r="K342" s="8"/>
      <c r="L342" s="8"/>
      <c r="M342" s="8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3"/>
    </row>
    <row r="343">
      <c r="A343" s="56" t="str">
        <f>VLOOKUP(D343,'Lender Reference Sheet'!A:B,2,false)</f>
        <v>#N/A</v>
      </c>
      <c r="B343" s="56" t="str">
        <f>VLOOKUP(D343,'Lender Reference Sheet'!A:C,3,false)</f>
        <v>#N/A</v>
      </c>
      <c r="C343" s="6"/>
      <c r="D343" s="6"/>
      <c r="E343" s="61"/>
      <c r="F343" s="61"/>
      <c r="G343" s="61"/>
      <c r="H343" s="8"/>
      <c r="I343" s="8"/>
      <c r="J343" s="8"/>
      <c r="K343" s="8"/>
      <c r="L343" s="8"/>
      <c r="M343" s="8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3"/>
    </row>
    <row r="344">
      <c r="A344" s="56" t="str">
        <f>VLOOKUP(D344,'Lender Reference Sheet'!A:B,2,false)</f>
        <v>#N/A</v>
      </c>
      <c r="B344" s="56" t="str">
        <f>VLOOKUP(D344,'Lender Reference Sheet'!A:C,3,false)</f>
        <v>#N/A</v>
      </c>
      <c r="C344" s="6"/>
      <c r="D344" s="6"/>
      <c r="E344" s="61"/>
      <c r="F344" s="61"/>
      <c r="G344" s="61"/>
      <c r="H344" s="8"/>
      <c r="I344" s="8"/>
      <c r="J344" s="8"/>
      <c r="K344" s="8"/>
      <c r="L344" s="8"/>
      <c r="M344" s="8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3"/>
    </row>
    <row r="345">
      <c r="A345" s="56" t="str">
        <f>VLOOKUP(D345,'Lender Reference Sheet'!A:B,2,false)</f>
        <v>#N/A</v>
      </c>
      <c r="B345" s="56" t="str">
        <f>VLOOKUP(D345,'Lender Reference Sheet'!A:C,3,false)</f>
        <v>#N/A</v>
      </c>
      <c r="C345" s="6"/>
      <c r="D345" s="6"/>
      <c r="E345" s="61"/>
      <c r="F345" s="61"/>
      <c r="G345" s="61"/>
      <c r="H345" s="8"/>
      <c r="I345" s="8"/>
      <c r="J345" s="8"/>
      <c r="K345" s="8"/>
      <c r="L345" s="8"/>
      <c r="M345" s="8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3"/>
    </row>
    <row r="346">
      <c r="A346" s="56" t="str">
        <f>VLOOKUP(D346,'Lender Reference Sheet'!A:B,2,false)</f>
        <v>#N/A</v>
      </c>
      <c r="B346" s="56" t="str">
        <f>VLOOKUP(D346,'Lender Reference Sheet'!A:C,3,false)</f>
        <v>#N/A</v>
      </c>
      <c r="C346" s="6"/>
      <c r="D346" s="6"/>
      <c r="E346" s="61"/>
      <c r="F346" s="61"/>
      <c r="G346" s="61"/>
      <c r="H346" s="8"/>
      <c r="I346" s="8"/>
      <c r="J346" s="8"/>
      <c r="K346" s="8"/>
      <c r="L346" s="8"/>
      <c r="M346" s="8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3"/>
    </row>
    <row r="347">
      <c r="A347" s="56" t="str">
        <f>VLOOKUP(D347,'Lender Reference Sheet'!A:B,2,false)</f>
        <v>#N/A</v>
      </c>
      <c r="B347" s="56" t="str">
        <f>VLOOKUP(D347,'Lender Reference Sheet'!A:C,3,false)</f>
        <v>#N/A</v>
      </c>
      <c r="C347" s="6"/>
      <c r="D347" s="6"/>
      <c r="E347" s="61"/>
      <c r="F347" s="61"/>
      <c r="G347" s="61"/>
      <c r="H347" s="8"/>
      <c r="I347" s="8"/>
      <c r="J347" s="8"/>
      <c r="K347" s="8"/>
      <c r="L347" s="8"/>
      <c r="M347" s="8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3"/>
    </row>
    <row r="348">
      <c r="A348" s="56" t="str">
        <f>VLOOKUP(D348,'Lender Reference Sheet'!A:B,2,false)</f>
        <v>#N/A</v>
      </c>
      <c r="B348" s="56" t="str">
        <f>VLOOKUP(D348,'Lender Reference Sheet'!A:C,3,false)</f>
        <v>#N/A</v>
      </c>
      <c r="C348" s="6"/>
      <c r="D348" s="6"/>
      <c r="E348" s="61"/>
      <c r="F348" s="61"/>
      <c r="G348" s="61"/>
      <c r="H348" s="8"/>
      <c r="I348" s="8"/>
      <c r="J348" s="8"/>
      <c r="K348" s="8"/>
      <c r="L348" s="8"/>
      <c r="M348" s="8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3"/>
    </row>
    <row r="349">
      <c r="A349" s="56" t="str">
        <f>VLOOKUP(D349,'Lender Reference Sheet'!A:B,2,false)</f>
        <v>#N/A</v>
      </c>
      <c r="B349" s="56" t="str">
        <f>VLOOKUP(D349,'Lender Reference Sheet'!A:C,3,false)</f>
        <v>#N/A</v>
      </c>
      <c r="C349" s="6"/>
      <c r="D349" s="6"/>
      <c r="E349" s="61"/>
      <c r="F349" s="61"/>
      <c r="G349" s="61"/>
      <c r="H349" s="8"/>
      <c r="I349" s="8"/>
      <c r="J349" s="8"/>
      <c r="K349" s="8"/>
      <c r="L349" s="8"/>
      <c r="M349" s="8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3"/>
    </row>
    <row r="350">
      <c r="A350" s="56" t="str">
        <f>VLOOKUP(D350,'Lender Reference Sheet'!A:B,2,false)</f>
        <v>#N/A</v>
      </c>
      <c r="B350" s="56" t="str">
        <f>VLOOKUP(D350,'Lender Reference Sheet'!A:C,3,false)</f>
        <v>#N/A</v>
      </c>
      <c r="C350" s="6"/>
      <c r="D350" s="6"/>
      <c r="E350" s="61"/>
      <c r="F350" s="61"/>
      <c r="G350" s="61"/>
      <c r="H350" s="8"/>
      <c r="I350" s="8"/>
      <c r="J350" s="8"/>
      <c r="K350" s="8"/>
      <c r="L350" s="8"/>
      <c r="M350" s="8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3"/>
    </row>
    <row r="351">
      <c r="A351" s="56" t="str">
        <f>VLOOKUP(D351,'Lender Reference Sheet'!A:B,2,false)</f>
        <v>#N/A</v>
      </c>
      <c r="B351" s="56" t="str">
        <f>VLOOKUP(D351,'Lender Reference Sheet'!A:C,3,false)</f>
        <v>#N/A</v>
      </c>
      <c r="C351" s="6"/>
      <c r="D351" s="6"/>
      <c r="E351" s="61"/>
      <c r="F351" s="61"/>
      <c r="G351" s="61"/>
      <c r="H351" s="8"/>
      <c r="I351" s="8"/>
      <c r="J351" s="8"/>
      <c r="K351" s="8"/>
      <c r="L351" s="8"/>
      <c r="M351" s="8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3"/>
    </row>
    <row r="352">
      <c r="A352" s="56" t="str">
        <f>VLOOKUP(D352,'Lender Reference Sheet'!A:B,2,false)</f>
        <v>#N/A</v>
      </c>
      <c r="B352" s="56" t="str">
        <f>VLOOKUP(D352,'Lender Reference Sheet'!A:C,3,false)</f>
        <v>#N/A</v>
      </c>
      <c r="C352" s="6"/>
      <c r="D352" s="6"/>
      <c r="E352" s="61"/>
      <c r="F352" s="61"/>
      <c r="G352" s="61"/>
      <c r="H352" s="8"/>
      <c r="I352" s="8"/>
      <c r="J352" s="8"/>
      <c r="K352" s="8"/>
      <c r="L352" s="8"/>
      <c r="M352" s="8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3"/>
    </row>
    <row r="353">
      <c r="A353" s="56" t="str">
        <f>VLOOKUP(D353,'Lender Reference Sheet'!A:B,2,false)</f>
        <v>#N/A</v>
      </c>
      <c r="B353" s="56" t="str">
        <f>VLOOKUP(D353,'Lender Reference Sheet'!A:C,3,false)</f>
        <v>#N/A</v>
      </c>
      <c r="C353" s="6"/>
      <c r="D353" s="6"/>
      <c r="E353" s="61"/>
      <c r="F353" s="61"/>
      <c r="G353" s="61"/>
      <c r="H353" s="8"/>
      <c r="I353" s="8"/>
      <c r="J353" s="8"/>
      <c r="K353" s="8"/>
      <c r="L353" s="8"/>
      <c r="M353" s="8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3"/>
    </row>
    <row r="354">
      <c r="A354" s="56" t="str">
        <f>VLOOKUP(D354,'Lender Reference Sheet'!A:B,2,false)</f>
        <v>#N/A</v>
      </c>
      <c r="B354" s="56" t="str">
        <f>VLOOKUP(D354,'Lender Reference Sheet'!A:C,3,false)</f>
        <v>#N/A</v>
      </c>
      <c r="C354" s="6"/>
      <c r="D354" s="6"/>
      <c r="E354" s="61"/>
      <c r="F354" s="61"/>
      <c r="G354" s="61"/>
      <c r="H354" s="8"/>
      <c r="I354" s="8"/>
      <c r="J354" s="8"/>
      <c r="K354" s="8"/>
      <c r="L354" s="8"/>
      <c r="M354" s="8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3"/>
    </row>
    <row r="355">
      <c r="A355" s="56" t="str">
        <f>VLOOKUP(D355,'Lender Reference Sheet'!A:B,2,false)</f>
        <v>#N/A</v>
      </c>
      <c r="B355" s="56" t="str">
        <f>VLOOKUP(D355,'Lender Reference Sheet'!A:C,3,false)</f>
        <v>#N/A</v>
      </c>
      <c r="C355" s="6"/>
      <c r="D355" s="6"/>
      <c r="E355" s="61"/>
      <c r="F355" s="61"/>
      <c r="G355" s="61"/>
      <c r="H355" s="8"/>
      <c r="I355" s="8"/>
      <c r="J355" s="8"/>
      <c r="K355" s="8"/>
      <c r="L355" s="8"/>
      <c r="M355" s="8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3"/>
    </row>
    <row r="356">
      <c r="A356" s="56" t="str">
        <f>VLOOKUP(D356,'Lender Reference Sheet'!A:B,2,false)</f>
        <v>#N/A</v>
      </c>
      <c r="B356" s="56" t="str">
        <f>VLOOKUP(D356,'Lender Reference Sheet'!A:C,3,false)</f>
        <v>#N/A</v>
      </c>
      <c r="C356" s="6"/>
      <c r="D356" s="6"/>
      <c r="E356" s="61"/>
      <c r="F356" s="61"/>
      <c r="G356" s="61"/>
      <c r="H356" s="8"/>
      <c r="I356" s="8"/>
      <c r="J356" s="8"/>
      <c r="K356" s="8"/>
      <c r="L356" s="8"/>
      <c r="M356" s="8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3"/>
    </row>
    <row r="357">
      <c r="A357" s="56" t="str">
        <f>VLOOKUP(D357,'Lender Reference Sheet'!A:B,2,false)</f>
        <v>#N/A</v>
      </c>
      <c r="B357" s="56" t="str">
        <f>VLOOKUP(D357,'Lender Reference Sheet'!A:C,3,false)</f>
        <v>#N/A</v>
      </c>
      <c r="C357" s="6"/>
      <c r="D357" s="6"/>
      <c r="E357" s="61"/>
      <c r="F357" s="61"/>
      <c r="G357" s="61"/>
      <c r="H357" s="8"/>
      <c r="I357" s="8"/>
      <c r="J357" s="8"/>
      <c r="K357" s="8"/>
      <c r="L357" s="8"/>
      <c r="M357" s="8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3"/>
    </row>
    <row r="358">
      <c r="A358" s="56" t="str">
        <f>VLOOKUP(D358,'Lender Reference Sheet'!A:B,2,false)</f>
        <v>#N/A</v>
      </c>
      <c r="B358" s="56" t="str">
        <f>VLOOKUP(D358,'Lender Reference Sheet'!A:C,3,false)</f>
        <v>#N/A</v>
      </c>
      <c r="C358" s="6"/>
      <c r="D358" s="6"/>
      <c r="E358" s="61"/>
      <c r="F358" s="61"/>
      <c r="G358" s="61"/>
      <c r="H358" s="8"/>
      <c r="I358" s="8"/>
      <c r="J358" s="8"/>
      <c r="K358" s="8"/>
      <c r="L358" s="8"/>
      <c r="M358" s="8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3"/>
    </row>
    <row r="359">
      <c r="A359" s="56" t="str">
        <f>VLOOKUP(D359,'Lender Reference Sheet'!A:B,2,false)</f>
        <v>#N/A</v>
      </c>
      <c r="B359" s="56" t="str">
        <f>VLOOKUP(D359,'Lender Reference Sheet'!A:C,3,false)</f>
        <v>#N/A</v>
      </c>
      <c r="C359" s="6"/>
      <c r="D359" s="6"/>
      <c r="E359" s="61"/>
      <c r="F359" s="61"/>
      <c r="G359" s="61"/>
      <c r="H359" s="8"/>
      <c r="I359" s="8"/>
      <c r="J359" s="8"/>
      <c r="K359" s="8"/>
      <c r="L359" s="8"/>
      <c r="M359" s="8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3"/>
    </row>
    <row r="360">
      <c r="A360" s="56" t="str">
        <f>VLOOKUP(D360,'Lender Reference Sheet'!A:B,2,false)</f>
        <v>#N/A</v>
      </c>
      <c r="B360" s="56" t="str">
        <f>VLOOKUP(D360,'Lender Reference Sheet'!A:C,3,false)</f>
        <v>#N/A</v>
      </c>
      <c r="C360" s="6"/>
      <c r="D360" s="6"/>
      <c r="E360" s="61"/>
      <c r="F360" s="61"/>
      <c r="G360" s="61"/>
      <c r="H360" s="8"/>
      <c r="I360" s="8"/>
      <c r="J360" s="8"/>
      <c r="K360" s="8"/>
      <c r="L360" s="8"/>
      <c r="M360" s="8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3"/>
    </row>
    <row r="361">
      <c r="A361" s="56" t="str">
        <f>VLOOKUP(D361,'Lender Reference Sheet'!A:B,2,false)</f>
        <v>#N/A</v>
      </c>
      <c r="B361" s="56" t="str">
        <f>VLOOKUP(D361,'Lender Reference Sheet'!A:C,3,false)</f>
        <v>#N/A</v>
      </c>
      <c r="C361" s="6"/>
      <c r="D361" s="6"/>
      <c r="E361" s="61"/>
      <c r="F361" s="61"/>
      <c r="G361" s="61"/>
      <c r="H361" s="8"/>
      <c r="I361" s="8"/>
      <c r="J361" s="8"/>
      <c r="K361" s="8"/>
      <c r="L361" s="8"/>
      <c r="M361" s="8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3"/>
    </row>
    <row r="362">
      <c r="A362" s="56" t="str">
        <f>VLOOKUP(D362,'Lender Reference Sheet'!A:B,2,false)</f>
        <v>#N/A</v>
      </c>
      <c r="B362" s="56" t="str">
        <f>VLOOKUP(D362,'Lender Reference Sheet'!A:C,3,false)</f>
        <v>#N/A</v>
      </c>
      <c r="C362" s="6"/>
      <c r="D362" s="6"/>
      <c r="E362" s="61"/>
      <c r="F362" s="61"/>
      <c r="G362" s="61"/>
      <c r="H362" s="8"/>
      <c r="I362" s="8"/>
      <c r="J362" s="8"/>
      <c r="K362" s="8"/>
      <c r="L362" s="8"/>
      <c r="M362" s="8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</row>
    <row r="363">
      <c r="A363" s="56" t="str">
        <f>VLOOKUP(D363,'Lender Reference Sheet'!A:B,2,false)</f>
        <v>#N/A</v>
      </c>
      <c r="B363" s="56" t="str">
        <f>VLOOKUP(D363,'Lender Reference Sheet'!A:C,3,false)</f>
        <v>#N/A</v>
      </c>
      <c r="C363" s="6"/>
      <c r="D363" s="6"/>
      <c r="E363" s="61"/>
      <c r="F363" s="61"/>
      <c r="G363" s="61"/>
      <c r="H363" s="8"/>
      <c r="I363" s="8"/>
      <c r="J363" s="8"/>
      <c r="K363" s="8"/>
      <c r="L363" s="8"/>
      <c r="M363" s="8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</row>
    <row r="364">
      <c r="A364" s="56" t="str">
        <f>VLOOKUP(D364,'Lender Reference Sheet'!A:B,2,false)</f>
        <v>#N/A</v>
      </c>
      <c r="B364" s="56" t="str">
        <f>VLOOKUP(D364,'Lender Reference Sheet'!A:C,3,false)</f>
        <v>#N/A</v>
      </c>
      <c r="C364" s="6"/>
      <c r="D364" s="6"/>
      <c r="E364" s="61"/>
      <c r="F364" s="61"/>
      <c r="G364" s="61"/>
      <c r="H364" s="8"/>
      <c r="I364" s="8"/>
      <c r="J364" s="8"/>
      <c r="K364" s="8"/>
      <c r="L364" s="8"/>
      <c r="M364" s="8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</row>
    <row r="365">
      <c r="A365" s="56" t="str">
        <f>VLOOKUP(D365,'Lender Reference Sheet'!A:B,2,false)</f>
        <v>#N/A</v>
      </c>
      <c r="B365" s="56" t="str">
        <f>VLOOKUP(D365,'Lender Reference Sheet'!A:C,3,false)</f>
        <v>#N/A</v>
      </c>
      <c r="C365" s="6"/>
      <c r="D365" s="6"/>
      <c r="E365" s="61"/>
      <c r="F365" s="61"/>
      <c r="G365" s="61"/>
      <c r="H365" s="8"/>
      <c r="I365" s="8"/>
      <c r="J365" s="8"/>
      <c r="K365" s="8"/>
      <c r="L365" s="8"/>
      <c r="M365" s="8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</row>
    <row r="366">
      <c r="A366" s="56" t="str">
        <f>VLOOKUP(D366,'Lender Reference Sheet'!A:B,2,false)</f>
        <v>#N/A</v>
      </c>
      <c r="B366" s="56" t="str">
        <f>VLOOKUP(D366,'Lender Reference Sheet'!A:C,3,false)</f>
        <v>#N/A</v>
      </c>
      <c r="C366" s="6"/>
      <c r="D366" s="6"/>
      <c r="E366" s="61"/>
      <c r="F366" s="61"/>
      <c r="G366" s="61"/>
      <c r="H366" s="8"/>
      <c r="I366" s="8"/>
      <c r="J366" s="8"/>
      <c r="K366" s="8"/>
      <c r="L366" s="8"/>
      <c r="M366" s="8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</row>
    <row r="367">
      <c r="A367" s="56" t="str">
        <f>VLOOKUP(D367,'Lender Reference Sheet'!A:B,2,false)</f>
        <v>#N/A</v>
      </c>
      <c r="B367" s="56" t="str">
        <f>VLOOKUP(D367,'Lender Reference Sheet'!A:C,3,false)</f>
        <v>#N/A</v>
      </c>
      <c r="C367" s="6"/>
      <c r="D367" s="6"/>
      <c r="E367" s="61"/>
      <c r="F367" s="61"/>
      <c r="G367" s="61"/>
      <c r="H367" s="8"/>
      <c r="I367" s="8"/>
      <c r="J367" s="8"/>
      <c r="K367" s="8"/>
      <c r="L367" s="8"/>
      <c r="M367" s="8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</row>
    <row r="368">
      <c r="A368" s="56" t="str">
        <f>VLOOKUP(D368,'Lender Reference Sheet'!A:B,2,false)</f>
        <v>#N/A</v>
      </c>
      <c r="B368" s="56" t="str">
        <f>VLOOKUP(D368,'Lender Reference Sheet'!A:C,3,false)</f>
        <v>#N/A</v>
      </c>
      <c r="C368" s="6"/>
      <c r="D368" s="6"/>
      <c r="E368" s="61"/>
      <c r="F368" s="61"/>
      <c r="G368" s="61"/>
      <c r="H368" s="8"/>
      <c r="I368" s="8"/>
      <c r="J368" s="8"/>
      <c r="K368" s="8"/>
      <c r="L368" s="8"/>
      <c r="M368" s="8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3"/>
    </row>
    <row r="369">
      <c r="A369" s="56" t="str">
        <f>VLOOKUP(D369,'Lender Reference Sheet'!A:B,2,false)</f>
        <v>#N/A</v>
      </c>
      <c r="B369" s="56" t="str">
        <f>VLOOKUP(D369,'Lender Reference Sheet'!A:C,3,false)</f>
        <v>#N/A</v>
      </c>
      <c r="C369" s="6"/>
      <c r="D369" s="6"/>
      <c r="E369" s="61"/>
      <c r="F369" s="61"/>
      <c r="G369" s="61"/>
      <c r="H369" s="8"/>
      <c r="I369" s="8"/>
      <c r="J369" s="8"/>
      <c r="K369" s="8"/>
      <c r="L369" s="8"/>
      <c r="M369" s="8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3"/>
    </row>
    <row r="370">
      <c r="A370" s="56" t="str">
        <f>VLOOKUP(D370,'Lender Reference Sheet'!A:B,2,false)</f>
        <v>#N/A</v>
      </c>
      <c r="B370" s="56" t="str">
        <f>VLOOKUP(D370,'Lender Reference Sheet'!A:C,3,false)</f>
        <v>#N/A</v>
      </c>
      <c r="C370" s="6"/>
      <c r="D370" s="6"/>
      <c r="E370" s="61"/>
      <c r="F370" s="61"/>
      <c r="G370" s="61"/>
      <c r="H370" s="8"/>
      <c r="I370" s="8"/>
      <c r="J370" s="8"/>
      <c r="K370" s="8"/>
      <c r="L370" s="8"/>
      <c r="M370" s="8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</row>
    <row r="371">
      <c r="A371" s="56" t="str">
        <f>VLOOKUP(D371,'Lender Reference Sheet'!A:B,2,false)</f>
        <v>#N/A</v>
      </c>
      <c r="B371" s="56" t="str">
        <f>VLOOKUP(D371,'Lender Reference Sheet'!A:C,3,false)</f>
        <v>#N/A</v>
      </c>
      <c r="C371" s="6"/>
      <c r="D371" s="6"/>
      <c r="E371" s="61"/>
      <c r="F371" s="61"/>
      <c r="G371" s="61"/>
      <c r="H371" s="8"/>
      <c r="I371" s="8"/>
      <c r="J371" s="8"/>
      <c r="K371" s="8"/>
      <c r="L371" s="8"/>
      <c r="M371" s="8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</row>
    <row r="372">
      <c r="A372" s="56" t="str">
        <f>VLOOKUP(D372,'Lender Reference Sheet'!A:B,2,false)</f>
        <v>#N/A</v>
      </c>
      <c r="B372" s="56" t="str">
        <f>VLOOKUP(D372,'Lender Reference Sheet'!A:C,3,false)</f>
        <v>#N/A</v>
      </c>
      <c r="C372" s="6"/>
      <c r="D372" s="6"/>
      <c r="E372" s="61"/>
      <c r="F372" s="61"/>
      <c r="G372" s="61"/>
      <c r="H372" s="8"/>
      <c r="I372" s="8"/>
      <c r="J372" s="8"/>
      <c r="K372" s="8"/>
      <c r="L372" s="8"/>
      <c r="M372" s="8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</row>
    <row r="373">
      <c r="A373" s="56" t="str">
        <f>VLOOKUP(D373,'Lender Reference Sheet'!A:B,2,false)</f>
        <v>#N/A</v>
      </c>
      <c r="B373" s="56" t="str">
        <f>VLOOKUP(D373,'Lender Reference Sheet'!A:C,3,false)</f>
        <v>#N/A</v>
      </c>
      <c r="C373" s="6"/>
      <c r="D373" s="6"/>
      <c r="E373" s="61"/>
      <c r="F373" s="61"/>
      <c r="G373" s="61"/>
      <c r="H373" s="8"/>
      <c r="I373" s="8"/>
      <c r="J373" s="8"/>
      <c r="K373" s="8"/>
      <c r="L373" s="8"/>
      <c r="M373" s="8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</row>
    <row r="374">
      <c r="A374" s="56" t="str">
        <f>VLOOKUP(D374,'Lender Reference Sheet'!A:B,2,false)</f>
        <v>#N/A</v>
      </c>
      <c r="B374" s="56" t="str">
        <f>VLOOKUP(D374,'Lender Reference Sheet'!A:C,3,false)</f>
        <v>#N/A</v>
      </c>
      <c r="C374" s="6"/>
      <c r="D374" s="6"/>
      <c r="E374" s="61"/>
      <c r="F374" s="61"/>
      <c r="G374" s="61"/>
      <c r="H374" s="8"/>
      <c r="I374" s="8"/>
      <c r="J374" s="8"/>
      <c r="K374" s="8"/>
      <c r="L374" s="8"/>
      <c r="M374" s="8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</row>
    <row r="375">
      <c r="A375" s="56" t="str">
        <f>VLOOKUP(D375,'Lender Reference Sheet'!A:B,2,false)</f>
        <v>#N/A</v>
      </c>
      <c r="B375" s="56" t="str">
        <f>VLOOKUP(D375,'Lender Reference Sheet'!A:C,3,false)</f>
        <v>#N/A</v>
      </c>
      <c r="C375" s="6"/>
      <c r="D375" s="6"/>
      <c r="E375" s="61"/>
      <c r="F375" s="61"/>
      <c r="G375" s="61"/>
      <c r="H375" s="8"/>
      <c r="I375" s="8"/>
      <c r="J375" s="8"/>
      <c r="K375" s="8"/>
      <c r="L375" s="8"/>
      <c r="M375" s="8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</row>
    <row r="376">
      <c r="A376" s="56" t="str">
        <f>VLOOKUP(D376,'Lender Reference Sheet'!A:B,2,false)</f>
        <v>#N/A</v>
      </c>
      <c r="B376" s="56" t="str">
        <f>VLOOKUP(D376,'Lender Reference Sheet'!A:C,3,false)</f>
        <v>#N/A</v>
      </c>
      <c r="C376" s="6"/>
      <c r="D376" s="6"/>
      <c r="E376" s="61"/>
      <c r="F376" s="61"/>
      <c r="G376" s="61"/>
      <c r="H376" s="8"/>
      <c r="I376" s="8"/>
      <c r="J376" s="8"/>
      <c r="K376" s="8"/>
      <c r="L376" s="8"/>
      <c r="M376" s="8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</row>
    <row r="377">
      <c r="A377" s="56" t="str">
        <f>VLOOKUP(D377,'Lender Reference Sheet'!A:B,2,false)</f>
        <v>#N/A</v>
      </c>
      <c r="B377" s="56" t="str">
        <f>VLOOKUP(D377,'Lender Reference Sheet'!A:C,3,false)</f>
        <v>#N/A</v>
      </c>
      <c r="C377" s="6"/>
      <c r="D377" s="6"/>
      <c r="E377" s="61"/>
      <c r="F377" s="61"/>
      <c r="G377" s="61"/>
      <c r="H377" s="8"/>
      <c r="I377" s="8"/>
      <c r="J377" s="8"/>
      <c r="K377" s="8"/>
      <c r="L377" s="8"/>
      <c r="M377" s="8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</row>
    <row r="378">
      <c r="A378" s="56" t="str">
        <f>VLOOKUP(D378,'Lender Reference Sheet'!A:B,2,false)</f>
        <v>#N/A</v>
      </c>
      <c r="B378" s="56" t="str">
        <f>VLOOKUP(D378,'Lender Reference Sheet'!A:C,3,false)</f>
        <v>#N/A</v>
      </c>
      <c r="C378" s="6"/>
      <c r="D378" s="6"/>
      <c r="E378" s="61"/>
      <c r="F378" s="61"/>
      <c r="G378" s="61"/>
      <c r="H378" s="8"/>
      <c r="I378" s="8"/>
      <c r="J378" s="8"/>
      <c r="K378" s="8"/>
      <c r="L378" s="8"/>
      <c r="M378" s="8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</row>
    <row r="379">
      <c r="A379" s="56" t="str">
        <f>VLOOKUP(D379,'Lender Reference Sheet'!A:B,2,false)</f>
        <v>#N/A</v>
      </c>
      <c r="B379" s="56" t="str">
        <f>VLOOKUP(D379,'Lender Reference Sheet'!A:C,3,false)</f>
        <v>#N/A</v>
      </c>
      <c r="C379" s="6"/>
      <c r="D379" s="6"/>
      <c r="E379" s="61"/>
      <c r="F379" s="61"/>
      <c r="G379" s="61"/>
      <c r="H379" s="8"/>
      <c r="I379" s="8"/>
      <c r="J379" s="8"/>
      <c r="K379" s="8"/>
      <c r="L379" s="8"/>
      <c r="M379" s="8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</row>
    <row r="380">
      <c r="A380" s="56" t="str">
        <f>VLOOKUP(D380,'Lender Reference Sheet'!A:B,2,false)</f>
        <v>#N/A</v>
      </c>
      <c r="B380" s="56" t="str">
        <f>VLOOKUP(D380,'Lender Reference Sheet'!A:C,3,false)</f>
        <v>#N/A</v>
      </c>
      <c r="C380" s="6"/>
      <c r="D380" s="6"/>
      <c r="E380" s="61"/>
      <c r="F380" s="61"/>
      <c r="G380" s="61"/>
      <c r="H380" s="8"/>
      <c r="I380" s="8"/>
      <c r="J380" s="8"/>
      <c r="K380" s="8"/>
      <c r="L380" s="8"/>
      <c r="M380" s="8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</row>
    <row r="381">
      <c r="A381" s="56" t="str">
        <f>VLOOKUP(D381,'Lender Reference Sheet'!A:B,2,false)</f>
        <v>#N/A</v>
      </c>
      <c r="B381" s="56" t="str">
        <f>VLOOKUP(D381,'Lender Reference Sheet'!A:C,3,false)</f>
        <v>#N/A</v>
      </c>
      <c r="C381" s="6"/>
      <c r="D381" s="6"/>
      <c r="E381" s="61"/>
      <c r="F381" s="61"/>
      <c r="G381" s="61"/>
      <c r="H381" s="8"/>
      <c r="I381" s="8"/>
      <c r="J381" s="8"/>
      <c r="K381" s="8"/>
      <c r="L381" s="8"/>
      <c r="M381" s="8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</row>
    <row r="382">
      <c r="A382" s="56" t="str">
        <f>VLOOKUP(D382,'Lender Reference Sheet'!A:B,2,false)</f>
        <v>#N/A</v>
      </c>
      <c r="B382" s="56" t="str">
        <f>VLOOKUP(D382,'Lender Reference Sheet'!A:C,3,false)</f>
        <v>#N/A</v>
      </c>
      <c r="C382" s="6"/>
      <c r="D382" s="6"/>
      <c r="E382" s="61"/>
      <c r="F382" s="61"/>
      <c r="G382" s="61"/>
      <c r="H382" s="8"/>
      <c r="I382" s="8"/>
      <c r="J382" s="8"/>
      <c r="K382" s="8"/>
      <c r="L382" s="8"/>
      <c r="M382" s="8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</row>
    <row r="383">
      <c r="A383" s="56" t="str">
        <f>VLOOKUP(D383,'Lender Reference Sheet'!A:B,2,false)</f>
        <v>#N/A</v>
      </c>
      <c r="B383" s="56" t="str">
        <f>VLOOKUP(D383,'Lender Reference Sheet'!A:C,3,false)</f>
        <v>#N/A</v>
      </c>
      <c r="C383" s="6"/>
      <c r="D383" s="6"/>
      <c r="E383" s="61"/>
      <c r="F383" s="61"/>
      <c r="G383" s="61"/>
      <c r="H383" s="8"/>
      <c r="I383" s="8"/>
      <c r="J383" s="8"/>
      <c r="K383" s="8"/>
      <c r="L383" s="8"/>
      <c r="M383" s="8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</row>
    <row r="384">
      <c r="A384" s="56" t="str">
        <f>VLOOKUP(D384,'Lender Reference Sheet'!A:B,2,false)</f>
        <v>#N/A</v>
      </c>
      <c r="B384" s="56" t="str">
        <f>VLOOKUP(D384,'Lender Reference Sheet'!A:C,3,false)</f>
        <v>#N/A</v>
      </c>
      <c r="C384" s="6"/>
      <c r="D384" s="6"/>
      <c r="E384" s="61"/>
      <c r="F384" s="61"/>
      <c r="G384" s="61"/>
      <c r="H384" s="8"/>
      <c r="I384" s="8"/>
      <c r="J384" s="8"/>
      <c r="K384" s="8"/>
      <c r="L384" s="8"/>
      <c r="M384" s="8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</row>
    <row r="385">
      <c r="A385" s="56" t="str">
        <f>VLOOKUP(D385,'Lender Reference Sheet'!A:B,2,false)</f>
        <v>#N/A</v>
      </c>
      <c r="B385" s="56" t="str">
        <f>VLOOKUP(D385,'Lender Reference Sheet'!A:C,3,false)</f>
        <v>#N/A</v>
      </c>
      <c r="C385" s="6"/>
      <c r="D385" s="6"/>
      <c r="E385" s="61"/>
      <c r="F385" s="61"/>
      <c r="G385" s="61"/>
      <c r="H385" s="8"/>
      <c r="I385" s="8"/>
      <c r="J385" s="8"/>
      <c r="K385" s="8"/>
      <c r="L385" s="8"/>
      <c r="M385" s="8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</row>
    <row r="386">
      <c r="A386" s="56" t="str">
        <f>VLOOKUP(D386,'Lender Reference Sheet'!A:B,2,false)</f>
        <v>#N/A</v>
      </c>
      <c r="B386" s="56" t="str">
        <f>VLOOKUP(D386,'Lender Reference Sheet'!A:C,3,false)</f>
        <v>#N/A</v>
      </c>
      <c r="C386" s="6"/>
      <c r="D386" s="6"/>
      <c r="E386" s="61"/>
      <c r="F386" s="61"/>
      <c r="G386" s="61"/>
      <c r="H386" s="8"/>
      <c r="I386" s="8"/>
      <c r="J386" s="8"/>
      <c r="K386" s="8"/>
      <c r="L386" s="8"/>
      <c r="M386" s="8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</row>
    <row r="387">
      <c r="A387" s="56" t="str">
        <f>VLOOKUP(D387,'Lender Reference Sheet'!A:B,2,false)</f>
        <v>#N/A</v>
      </c>
      <c r="B387" s="56" t="str">
        <f>VLOOKUP(D387,'Lender Reference Sheet'!A:C,3,false)</f>
        <v>#N/A</v>
      </c>
      <c r="C387" s="6"/>
      <c r="D387" s="6"/>
      <c r="E387" s="61"/>
      <c r="F387" s="61"/>
      <c r="G387" s="61"/>
      <c r="H387" s="8"/>
      <c r="I387" s="8"/>
      <c r="J387" s="8"/>
      <c r="K387" s="8"/>
      <c r="L387" s="8"/>
      <c r="M387" s="8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</row>
    <row r="388">
      <c r="A388" s="56" t="str">
        <f>VLOOKUP(D388,'Lender Reference Sheet'!A:B,2,false)</f>
        <v>#N/A</v>
      </c>
      <c r="B388" s="56" t="str">
        <f>VLOOKUP(D388,'Lender Reference Sheet'!A:C,3,false)</f>
        <v>#N/A</v>
      </c>
      <c r="C388" s="6"/>
      <c r="D388" s="6"/>
      <c r="E388" s="61"/>
      <c r="F388" s="61"/>
      <c r="G388" s="61"/>
      <c r="H388" s="8"/>
      <c r="I388" s="8"/>
      <c r="J388" s="8"/>
      <c r="K388" s="8"/>
      <c r="L388" s="8"/>
      <c r="M388" s="8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</row>
    <row r="389">
      <c r="A389" s="56" t="str">
        <f>VLOOKUP(D389,'Lender Reference Sheet'!A:B,2,false)</f>
        <v>#N/A</v>
      </c>
      <c r="B389" s="56" t="str">
        <f>VLOOKUP(D389,'Lender Reference Sheet'!A:C,3,false)</f>
        <v>#N/A</v>
      </c>
      <c r="C389" s="6"/>
      <c r="D389" s="6"/>
      <c r="E389" s="61"/>
      <c r="F389" s="61"/>
      <c r="G389" s="61"/>
      <c r="H389" s="8"/>
      <c r="I389" s="8"/>
      <c r="J389" s="8"/>
      <c r="K389" s="8"/>
      <c r="L389" s="8"/>
      <c r="M389" s="8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</row>
    <row r="390">
      <c r="A390" s="56" t="str">
        <f>VLOOKUP(D390,'Lender Reference Sheet'!A:B,2,false)</f>
        <v>#N/A</v>
      </c>
      <c r="B390" s="56" t="str">
        <f>VLOOKUP(D390,'Lender Reference Sheet'!A:C,3,false)</f>
        <v>#N/A</v>
      </c>
      <c r="C390" s="6"/>
      <c r="D390" s="6"/>
      <c r="E390" s="61"/>
      <c r="F390" s="61"/>
      <c r="G390" s="61"/>
      <c r="H390" s="8"/>
      <c r="I390" s="8"/>
      <c r="J390" s="8"/>
      <c r="K390" s="8"/>
      <c r="L390" s="8"/>
      <c r="M390" s="8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</row>
    <row r="391">
      <c r="A391" s="56" t="str">
        <f>VLOOKUP(D391,'Lender Reference Sheet'!A:B,2,false)</f>
        <v>#N/A</v>
      </c>
      <c r="B391" s="56" t="str">
        <f>VLOOKUP(D391,'Lender Reference Sheet'!A:C,3,false)</f>
        <v>#N/A</v>
      </c>
      <c r="C391" s="6"/>
      <c r="D391" s="6"/>
      <c r="E391" s="61"/>
      <c r="F391" s="61"/>
      <c r="G391" s="61"/>
      <c r="H391" s="8"/>
      <c r="I391" s="8"/>
      <c r="J391" s="8"/>
      <c r="K391" s="8"/>
      <c r="L391" s="8"/>
      <c r="M391" s="8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</row>
    <row r="392">
      <c r="A392" s="56" t="str">
        <f>VLOOKUP(D392,'Lender Reference Sheet'!A:B,2,false)</f>
        <v>#N/A</v>
      </c>
      <c r="B392" s="56" t="str">
        <f>VLOOKUP(D392,'Lender Reference Sheet'!A:C,3,false)</f>
        <v>#N/A</v>
      </c>
      <c r="C392" s="6"/>
      <c r="D392" s="6"/>
      <c r="E392" s="61"/>
      <c r="F392" s="61"/>
      <c r="G392" s="61"/>
      <c r="H392" s="8"/>
      <c r="I392" s="8"/>
      <c r="J392" s="8"/>
      <c r="K392" s="8"/>
      <c r="L392" s="8"/>
      <c r="M392" s="8"/>
      <c r="N392" s="62"/>
      <c r="O392" s="62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4"/>
      <c r="AG392" s="64"/>
      <c r="AH392" s="64"/>
      <c r="AI392" s="64"/>
      <c r="AJ392" s="64"/>
    </row>
    <row r="393">
      <c r="A393" s="56" t="str">
        <f>VLOOKUP(D393,'Lender Reference Sheet'!A:B,2,false)</f>
        <v>#N/A</v>
      </c>
      <c r="B393" s="56" t="str">
        <f>VLOOKUP(D393,'Lender Reference Sheet'!A:C,3,false)</f>
        <v>#N/A</v>
      </c>
      <c r="C393" s="6"/>
      <c r="D393" s="6"/>
      <c r="E393" s="61"/>
      <c r="F393" s="61"/>
      <c r="G393" s="61"/>
      <c r="H393" s="8"/>
      <c r="I393" s="8"/>
      <c r="J393" s="8"/>
      <c r="K393" s="8"/>
      <c r="L393" s="8"/>
      <c r="M393" s="8"/>
      <c r="N393" s="62"/>
      <c r="O393" s="62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4"/>
      <c r="AG393" s="64"/>
      <c r="AH393" s="64"/>
      <c r="AI393" s="64"/>
      <c r="AJ393" s="64"/>
    </row>
    <row r="394">
      <c r="A394" s="56" t="str">
        <f>VLOOKUP(D394,'Lender Reference Sheet'!A:B,2,false)</f>
        <v>#N/A</v>
      </c>
      <c r="B394" s="56" t="str">
        <f>VLOOKUP(D394,'Lender Reference Sheet'!A:C,3,false)</f>
        <v>#N/A</v>
      </c>
      <c r="C394" s="65"/>
      <c r="D394" s="14"/>
      <c r="E394" s="66"/>
      <c r="F394" s="66"/>
      <c r="G394" s="66"/>
      <c r="H394" s="67"/>
      <c r="I394" s="67"/>
      <c r="J394" s="67"/>
      <c r="K394" s="67"/>
      <c r="L394" s="67"/>
      <c r="M394" s="67"/>
      <c r="N394" s="68"/>
      <c r="O394" s="68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4"/>
      <c r="AG394" s="64"/>
      <c r="AH394" s="64"/>
      <c r="AI394" s="64"/>
      <c r="AJ394" s="64"/>
    </row>
    <row r="395">
      <c r="A395" s="56" t="str">
        <f>VLOOKUP(D395,'Lender Reference Sheet'!A:B,2,false)</f>
        <v>#N/A</v>
      </c>
      <c r="B395" s="56" t="str">
        <f>VLOOKUP(D395,'Lender Reference Sheet'!A:C,3,false)</f>
        <v>#N/A</v>
      </c>
      <c r="C395" s="65"/>
      <c r="D395" s="14"/>
      <c r="E395" s="66"/>
      <c r="F395" s="66"/>
      <c r="G395" s="66"/>
      <c r="H395" s="67"/>
      <c r="I395" s="67"/>
      <c r="J395" s="67"/>
      <c r="K395" s="67"/>
      <c r="L395" s="67"/>
      <c r="M395" s="67"/>
      <c r="N395" s="68"/>
      <c r="O395" s="68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4"/>
      <c r="AG395" s="64"/>
      <c r="AH395" s="64"/>
      <c r="AI395" s="64"/>
      <c r="AJ395" s="64"/>
    </row>
    <row r="396">
      <c r="A396" s="56" t="str">
        <f>VLOOKUP(D396,'Lender Reference Sheet'!A:B,2,false)</f>
        <v>#N/A</v>
      </c>
      <c r="B396" s="56" t="str">
        <f>VLOOKUP(D396,'Lender Reference Sheet'!A:C,3,false)</f>
        <v>#N/A</v>
      </c>
      <c r="C396" s="65"/>
      <c r="D396" s="14"/>
      <c r="E396" s="66"/>
      <c r="F396" s="66"/>
      <c r="G396" s="66"/>
      <c r="H396" s="67"/>
      <c r="I396" s="67"/>
      <c r="J396" s="67"/>
      <c r="K396" s="67"/>
      <c r="L396" s="67"/>
      <c r="M396" s="67"/>
      <c r="N396" s="68"/>
      <c r="O396" s="68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4"/>
      <c r="AG396" s="64"/>
      <c r="AH396" s="64"/>
      <c r="AI396" s="64"/>
      <c r="AJ396" s="64"/>
    </row>
    <row r="397">
      <c r="A397" s="56" t="str">
        <f>VLOOKUP(D397,'Lender Reference Sheet'!A:B,2,false)</f>
        <v>#N/A</v>
      </c>
      <c r="B397" s="56" t="str">
        <f>VLOOKUP(D397,'Lender Reference Sheet'!A:C,3,false)</f>
        <v>#N/A</v>
      </c>
      <c r="C397" s="69"/>
      <c r="D397" s="69"/>
      <c r="E397" s="70"/>
      <c r="F397" s="70"/>
      <c r="G397" s="70"/>
      <c r="H397" s="71"/>
      <c r="I397" s="71"/>
      <c r="J397" s="71"/>
      <c r="K397" s="71"/>
      <c r="L397" s="71"/>
      <c r="M397" s="71"/>
      <c r="N397" s="72"/>
      <c r="O397" s="72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4"/>
      <c r="AG397" s="64"/>
      <c r="AH397" s="64"/>
      <c r="AI397" s="64"/>
      <c r="AJ397" s="64"/>
    </row>
    <row r="398">
      <c r="A398" s="56" t="str">
        <f>VLOOKUP(D398,'Lender Reference Sheet'!A:B,2,false)</f>
        <v>#N/A</v>
      </c>
      <c r="B398" s="56" t="str">
        <f>VLOOKUP(D398,'Lender Reference Sheet'!A:C,3,false)</f>
        <v>#N/A</v>
      </c>
      <c r="C398" s="65"/>
      <c r="D398" s="69"/>
      <c r="E398" s="70"/>
      <c r="F398" s="70"/>
      <c r="G398" s="70"/>
      <c r="H398" s="71"/>
      <c r="I398" s="71"/>
      <c r="J398" s="71"/>
      <c r="K398" s="71"/>
      <c r="L398" s="71"/>
      <c r="M398" s="71"/>
      <c r="N398" s="72"/>
      <c r="O398" s="72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4"/>
      <c r="AG398" s="64"/>
      <c r="AH398" s="64"/>
      <c r="AI398" s="64"/>
      <c r="AJ398" s="64"/>
    </row>
    <row r="399">
      <c r="A399" s="56" t="str">
        <f>VLOOKUP(D399,'Lender Reference Sheet'!A:B,2,false)</f>
        <v>#N/A</v>
      </c>
      <c r="B399" s="56" t="str">
        <f>VLOOKUP(D399,'Lender Reference Sheet'!A:C,3,false)</f>
        <v>#N/A</v>
      </c>
      <c r="C399" s="65"/>
      <c r="D399" s="69"/>
      <c r="E399" s="70"/>
      <c r="F399" s="70"/>
      <c r="G399" s="70"/>
      <c r="H399" s="71"/>
      <c r="I399" s="71"/>
      <c r="J399" s="71"/>
      <c r="K399" s="71"/>
      <c r="L399" s="71"/>
      <c r="M399" s="71"/>
      <c r="N399" s="72"/>
      <c r="O399" s="72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4"/>
      <c r="AG399" s="64"/>
      <c r="AH399" s="64"/>
      <c r="AI399" s="64"/>
      <c r="AJ399" s="64"/>
    </row>
    <row r="400">
      <c r="A400" s="56" t="str">
        <f>VLOOKUP(D400,'Lender Reference Sheet'!A:B,2,false)</f>
        <v>#N/A</v>
      </c>
      <c r="B400" s="56" t="str">
        <f>VLOOKUP(D400,'Lender Reference Sheet'!A:C,3,false)</f>
        <v>#N/A</v>
      </c>
      <c r="C400" s="65"/>
      <c r="D400" s="14"/>
      <c r="E400" s="66"/>
      <c r="F400" s="66"/>
      <c r="G400" s="66"/>
      <c r="H400" s="67"/>
      <c r="I400" s="67"/>
      <c r="J400" s="67"/>
      <c r="K400" s="67"/>
      <c r="L400" s="67"/>
      <c r="M400" s="67"/>
      <c r="N400" s="68"/>
      <c r="O400" s="68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4"/>
      <c r="AG400" s="64"/>
      <c r="AH400" s="64"/>
      <c r="AI400" s="64"/>
      <c r="AJ400" s="64"/>
    </row>
    <row r="401">
      <c r="A401" s="56" t="str">
        <f>VLOOKUP(D401,'Lender Reference Sheet'!A:B,2,false)</f>
        <v>#N/A</v>
      </c>
      <c r="B401" s="56" t="str">
        <f>VLOOKUP(D401,'Lender Reference Sheet'!A:C,3,false)</f>
        <v>#N/A</v>
      </c>
      <c r="C401" s="65"/>
      <c r="D401" s="14"/>
      <c r="E401" s="66"/>
      <c r="F401" s="66"/>
      <c r="G401" s="66"/>
      <c r="H401" s="67"/>
      <c r="I401" s="67"/>
      <c r="J401" s="67"/>
      <c r="K401" s="67"/>
      <c r="L401" s="67"/>
      <c r="M401" s="67"/>
      <c r="N401" s="68"/>
      <c r="O401" s="68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4"/>
      <c r="AG401" s="64"/>
      <c r="AH401" s="64"/>
      <c r="AI401" s="64"/>
      <c r="AJ401" s="64"/>
    </row>
    <row r="402">
      <c r="A402" s="56"/>
      <c r="B402" s="56"/>
      <c r="C402" s="65"/>
      <c r="D402" s="14"/>
      <c r="E402" s="14"/>
      <c r="F402" s="14"/>
      <c r="G402" s="14"/>
      <c r="H402" s="67"/>
      <c r="I402" s="67"/>
      <c r="J402" s="67"/>
      <c r="K402" s="67"/>
      <c r="L402" s="67"/>
      <c r="M402" s="67"/>
      <c r="N402" s="68"/>
      <c r="O402" s="68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4"/>
      <c r="AG402" s="64"/>
      <c r="AH402" s="64"/>
      <c r="AI402" s="64"/>
      <c r="AJ402" s="64"/>
    </row>
    <row r="403">
      <c r="A403" s="56"/>
      <c r="B403" s="56"/>
      <c r="C403" s="65"/>
      <c r="D403" s="14"/>
      <c r="E403" s="14"/>
      <c r="F403" s="14"/>
      <c r="G403" s="14"/>
      <c r="H403" s="67"/>
      <c r="I403" s="67"/>
      <c r="J403" s="67"/>
      <c r="K403" s="67"/>
      <c r="L403" s="67"/>
      <c r="M403" s="67"/>
      <c r="N403" s="68"/>
      <c r="O403" s="68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4"/>
      <c r="AG403" s="64"/>
      <c r="AH403" s="64"/>
      <c r="AI403" s="64"/>
      <c r="AJ403" s="64"/>
    </row>
    <row r="404">
      <c r="A404" s="56"/>
      <c r="B404" s="56"/>
      <c r="C404" s="65"/>
      <c r="D404" s="14"/>
      <c r="E404" s="14"/>
      <c r="F404" s="14"/>
      <c r="G404" s="14"/>
      <c r="H404" s="67"/>
      <c r="I404" s="67"/>
      <c r="J404" s="67"/>
      <c r="K404" s="67"/>
      <c r="L404" s="67"/>
      <c r="M404" s="67"/>
      <c r="N404" s="68"/>
      <c r="O404" s="68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4"/>
      <c r="AG404" s="64"/>
      <c r="AH404" s="64"/>
      <c r="AI404" s="64"/>
      <c r="AJ404" s="64"/>
    </row>
    <row r="405">
      <c r="A405" s="56"/>
      <c r="B405" s="56"/>
      <c r="C405" s="65"/>
      <c r="D405" s="14"/>
      <c r="E405" s="14"/>
      <c r="F405" s="14"/>
      <c r="G405" s="14"/>
      <c r="H405" s="67"/>
      <c r="I405" s="67"/>
      <c r="J405" s="67"/>
      <c r="K405" s="67"/>
      <c r="L405" s="67"/>
      <c r="M405" s="67"/>
      <c r="N405" s="68"/>
      <c r="O405" s="68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4"/>
      <c r="AG405" s="64"/>
      <c r="AH405" s="64"/>
      <c r="AI405" s="64"/>
      <c r="AJ405" s="64"/>
    </row>
    <row r="406">
      <c r="A406" s="56"/>
      <c r="B406" s="56"/>
      <c r="C406" s="65"/>
      <c r="D406" s="14"/>
      <c r="E406" s="14"/>
      <c r="F406" s="14"/>
      <c r="G406" s="14"/>
      <c r="H406" s="67"/>
      <c r="I406" s="67"/>
      <c r="J406" s="67"/>
      <c r="K406" s="67"/>
      <c r="L406" s="67"/>
      <c r="M406" s="67"/>
      <c r="N406" s="68"/>
      <c r="O406" s="68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4"/>
      <c r="AG406" s="64"/>
      <c r="AH406" s="64"/>
      <c r="AI406" s="64"/>
      <c r="AJ406" s="64"/>
    </row>
    <row r="407">
      <c r="A407" s="56"/>
      <c r="B407" s="56"/>
      <c r="C407" s="65"/>
      <c r="D407" s="14"/>
      <c r="E407" s="14"/>
      <c r="F407" s="14"/>
      <c r="G407" s="14"/>
      <c r="H407" s="67"/>
      <c r="I407" s="67"/>
      <c r="J407" s="67"/>
      <c r="K407" s="67"/>
      <c r="L407" s="67"/>
      <c r="M407" s="67"/>
      <c r="N407" s="68"/>
      <c r="O407" s="68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4"/>
      <c r="AG407" s="64"/>
      <c r="AH407" s="64"/>
      <c r="AI407" s="64"/>
      <c r="AJ407" s="64"/>
    </row>
    <row r="408">
      <c r="A408" s="56"/>
      <c r="B408" s="56"/>
      <c r="C408" s="65"/>
      <c r="D408" s="14"/>
      <c r="E408" s="14"/>
      <c r="F408" s="14"/>
      <c r="G408" s="14"/>
      <c r="H408" s="67"/>
      <c r="I408" s="67"/>
      <c r="J408" s="67"/>
      <c r="K408" s="67"/>
      <c r="L408" s="67"/>
      <c r="M408" s="67"/>
      <c r="N408" s="68"/>
      <c r="O408" s="68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4"/>
      <c r="AG408" s="64"/>
      <c r="AH408" s="64"/>
      <c r="AI408" s="64"/>
      <c r="AJ408" s="64"/>
    </row>
    <row r="409">
      <c r="A409" s="56"/>
      <c r="B409" s="56"/>
      <c r="C409" s="65"/>
      <c r="D409" s="14"/>
      <c r="E409" s="14"/>
      <c r="F409" s="14"/>
      <c r="G409" s="14"/>
      <c r="H409" s="67"/>
      <c r="I409" s="67"/>
      <c r="J409" s="67"/>
      <c r="K409" s="67"/>
      <c r="L409" s="67"/>
      <c r="M409" s="67"/>
      <c r="N409" s="68"/>
      <c r="O409" s="68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4"/>
      <c r="AG409" s="64"/>
      <c r="AH409" s="64"/>
      <c r="AI409" s="64"/>
      <c r="AJ409" s="64"/>
    </row>
    <row r="410">
      <c r="A410" s="56"/>
      <c r="B410" s="56"/>
      <c r="C410" s="65"/>
      <c r="D410" s="14"/>
      <c r="E410" s="14"/>
      <c r="F410" s="14"/>
      <c r="G410" s="14"/>
      <c r="H410" s="67"/>
      <c r="I410" s="67"/>
      <c r="J410" s="67"/>
      <c r="K410" s="67"/>
      <c r="L410" s="67"/>
      <c r="M410" s="67"/>
      <c r="N410" s="68"/>
      <c r="O410" s="68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4"/>
      <c r="AG410" s="64"/>
      <c r="AH410" s="64"/>
      <c r="AI410" s="64"/>
      <c r="AJ410" s="64"/>
    </row>
    <row r="411">
      <c r="A411" s="56"/>
      <c r="B411" s="56"/>
      <c r="C411" s="65"/>
      <c r="D411" s="14"/>
      <c r="E411" s="14"/>
      <c r="F411" s="14"/>
      <c r="G411" s="14"/>
      <c r="H411" s="67"/>
      <c r="I411" s="67"/>
      <c r="J411" s="67"/>
      <c r="K411" s="67"/>
      <c r="L411" s="67"/>
      <c r="M411" s="67"/>
      <c r="N411" s="68"/>
      <c r="O411" s="68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4"/>
      <c r="AG411" s="64"/>
      <c r="AH411" s="64"/>
      <c r="AI411" s="64"/>
      <c r="AJ411" s="64"/>
    </row>
    <row r="412">
      <c r="A412" s="56"/>
      <c r="B412" s="56"/>
      <c r="C412" s="65"/>
      <c r="D412" s="14"/>
      <c r="E412" s="14"/>
      <c r="F412" s="14"/>
      <c r="G412" s="14"/>
      <c r="H412" s="67"/>
      <c r="I412" s="67"/>
      <c r="J412" s="67"/>
      <c r="K412" s="67"/>
      <c r="L412" s="67"/>
      <c r="M412" s="67"/>
      <c r="N412" s="68"/>
      <c r="O412" s="68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4"/>
      <c r="AG412" s="64"/>
      <c r="AH412" s="64"/>
      <c r="AI412" s="64"/>
      <c r="AJ412" s="64"/>
    </row>
    <row r="413">
      <c r="A413" s="56"/>
      <c r="B413" s="56"/>
      <c r="C413" s="65"/>
      <c r="D413" s="14"/>
      <c r="E413" s="14"/>
      <c r="F413" s="14"/>
      <c r="G413" s="14"/>
      <c r="H413" s="67"/>
      <c r="I413" s="67"/>
      <c r="J413" s="67"/>
      <c r="K413" s="67"/>
      <c r="L413" s="67"/>
      <c r="M413" s="67"/>
      <c r="N413" s="68"/>
      <c r="O413" s="68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4"/>
      <c r="AG413" s="64"/>
      <c r="AH413" s="64"/>
      <c r="AI413" s="64"/>
      <c r="AJ413" s="64"/>
    </row>
    <row r="414">
      <c r="A414" s="56"/>
      <c r="B414" s="56"/>
      <c r="C414" s="65"/>
      <c r="D414" s="14"/>
      <c r="E414" s="14"/>
      <c r="F414" s="14"/>
      <c r="G414" s="14"/>
      <c r="H414" s="67"/>
      <c r="I414" s="67"/>
      <c r="J414" s="67"/>
      <c r="K414" s="67"/>
      <c r="L414" s="67"/>
      <c r="M414" s="67"/>
      <c r="N414" s="68"/>
      <c r="O414" s="68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4"/>
      <c r="AG414" s="64"/>
      <c r="AH414" s="64"/>
      <c r="AI414" s="64"/>
      <c r="AJ414" s="64"/>
    </row>
    <row r="415">
      <c r="A415" s="56"/>
      <c r="B415" s="56"/>
      <c r="C415" s="65"/>
      <c r="D415" s="14"/>
      <c r="E415" s="14"/>
      <c r="F415" s="14"/>
      <c r="G415" s="14"/>
      <c r="H415" s="67"/>
      <c r="I415" s="67"/>
      <c r="J415" s="67"/>
      <c r="K415" s="67"/>
      <c r="L415" s="67"/>
      <c r="M415" s="67"/>
      <c r="N415" s="68"/>
      <c r="O415" s="68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4"/>
      <c r="AG415" s="64"/>
      <c r="AH415" s="64"/>
      <c r="AI415" s="64"/>
      <c r="AJ415" s="64"/>
    </row>
    <row r="416">
      <c r="A416" s="56"/>
      <c r="B416" s="56"/>
      <c r="C416" s="65"/>
      <c r="D416" s="14"/>
      <c r="E416" s="14"/>
      <c r="F416" s="14"/>
      <c r="G416" s="14"/>
      <c r="H416" s="67"/>
      <c r="I416" s="67"/>
      <c r="J416" s="67"/>
      <c r="K416" s="67"/>
      <c r="L416" s="67"/>
      <c r="M416" s="67"/>
      <c r="N416" s="68"/>
      <c r="O416" s="68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4"/>
      <c r="AG416" s="64"/>
      <c r="AH416" s="64"/>
      <c r="AI416" s="64"/>
      <c r="AJ416" s="64"/>
    </row>
    <row r="417">
      <c r="A417" s="56"/>
      <c r="B417" s="56"/>
      <c r="C417" s="65"/>
      <c r="D417" s="14"/>
      <c r="E417" s="14"/>
      <c r="F417" s="14"/>
      <c r="G417" s="14"/>
      <c r="H417" s="67"/>
      <c r="I417" s="67"/>
      <c r="J417" s="67"/>
      <c r="K417" s="67"/>
      <c r="L417" s="67"/>
      <c r="M417" s="67"/>
      <c r="N417" s="68"/>
      <c r="O417" s="68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4"/>
      <c r="AG417" s="64"/>
      <c r="AH417" s="64"/>
      <c r="AI417" s="64"/>
      <c r="AJ417" s="64"/>
    </row>
    <row r="418">
      <c r="A418" s="56"/>
      <c r="B418" s="56"/>
      <c r="C418" s="65"/>
      <c r="D418" s="14"/>
      <c r="E418" s="14"/>
      <c r="F418" s="14"/>
      <c r="G418" s="14"/>
      <c r="H418" s="67"/>
      <c r="I418" s="67"/>
      <c r="J418" s="67"/>
      <c r="K418" s="67"/>
      <c r="L418" s="67"/>
      <c r="M418" s="67"/>
      <c r="N418" s="68"/>
      <c r="O418" s="68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4"/>
      <c r="AG418" s="64"/>
      <c r="AH418" s="64"/>
      <c r="AI418" s="64"/>
      <c r="AJ418" s="64"/>
    </row>
    <row r="419">
      <c r="A419" s="56"/>
      <c r="B419" s="56"/>
      <c r="C419" s="65"/>
      <c r="D419" s="14"/>
      <c r="E419" s="14"/>
      <c r="F419" s="14"/>
      <c r="G419" s="14"/>
      <c r="H419" s="67"/>
      <c r="I419" s="67"/>
      <c r="J419" s="67"/>
      <c r="K419" s="67"/>
      <c r="L419" s="67"/>
      <c r="M419" s="67"/>
      <c r="N419" s="68"/>
      <c r="O419" s="68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4"/>
      <c r="AG419" s="64"/>
      <c r="AH419" s="64"/>
      <c r="AI419" s="64"/>
      <c r="AJ419" s="64"/>
    </row>
    <row r="420">
      <c r="A420" s="56"/>
      <c r="B420" s="56"/>
      <c r="C420" s="65"/>
      <c r="D420" s="14"/>
      <c r="E420" s="14"/>
      <c r="F420" s="14"/>
      <c r="G420" s="14"/>
      <c r="H420" s="67"/>
      <c r="I420" s="67"/>
      <c r="J420" s="67"/>
      <c r="K420" s="67"/>
      <c r="L420" s="67"/>
      <c r="M420" s="67"/>
      <c r="N420" s="68"/>
      <c r="O420" s="68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4"/>
      <c r="AG420" s="64"/>
      <c r="AH420" s="64"/>
      <c r="AI420" s="64"/>
      <c r="AJ420" s="64"/>
    </row>
    <row r="421">
      <c r="A421" s="56"/>
      <c r="B421" s="56"/>
      <c r="C421" s="65"/>
      <c r="D421" s="14"/>
      <c r="E421" s="14"/>
      <c r="F421" s="14"/>
      <c r="G421" s="14"/>
      <c r="H421" s="67"/>
      <c r="I421" s="67"/>
      <c r="J421" s="67"/>
      <c r="K421" s="67"/>
      <c r="L421" s="67"/>
      <c r="M421" s="67"/>
      <c r="N421" s="68"/>
      <c r="O421" s="68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4"/>
      <c r="AG421" s="64"/>
      <c r="AH421" s="64"/>
      <c r="AI421" s="64"/>
      <c r="AJ421" s="64"/>
    </row>
    <row r="422">
      <c r="A422" s="56"/>
      <c r="B422" s="56"/>
      <c r="C422" s="65"/>
      <c r="D422" s="14"/>
      <c r="E422" s="14"/>
      <c r="F422" s="14"/>
      <c r="G422" s="14"/>
      <c r="H422" s="67"/>
      <c r="I422" s="67"/>
      <c r="J422" s="67"/>
      <c r="K422" s="67"/>
      <c r="L422" s="67"/>
      <c r="M422" s="67"/>
      <c r="N422" s="68"/>
      <c r="O422" s="68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4"/>
      <c r="AG422" s="64"/>
      <c r="AH422" s="64"/>
      <c r="AI422" s="64"/>
      <c r="AJ422" s="64"/>
    </row>
    <row r="423">
      <c r="A423" s="56"/>
      <c r="B423" s="56"/>
      <c r="C423" s="65"/>
      <c r="D423" s="14"/>
      <c r="E423" s="14"/>
      <c r="F423" s="14"/>
      <c r="G423" s="14"/>
      <c r="H423" s="67"/>
      <c r="I423" s="67"/>
      <c r="J423" s="67"/>
      <c r="K423" s="67"/>
      <c r="L423" s="67"/>
      <c r="M423" s="67"/>
      <c r="N423" s="68"/>
      <c r="O423" s="68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4"/>
      <c r="AG423" s="64"/>
      <c r="AH423" s="64"/>
      <c r="AI423" s="64"/>
      <c r="AJ423" s="64"/>
    </row>
    <row r="424">
      <c r="A424" s="56"/>
      <c r="B424" s="56"/>
      <c r="C424" s="65"/>
      <c r="D424" s="14"/>
      <c r="E424" s="14"/>
      <c r="F424" s="14"/>
      <c r="G424" s="14"/>
      <c r="H424" s="67"/>
      <c r="I424" s="67"/>
      <c r="J424" s="67"/>
      <c r="K424" s="67"/>
      <c r="L424" s="67"/>
      <c r="M424" s="67"/>
      <c r="N424" s="68"/>
      <c r="O424" s="68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4"/>
      <c r="AG424" s="64"/>
      <c r="AH424" s="64"/>
      <c r="AI424" s="64"/>
      <c r="AJ424" s="64"/>
    </row>
    <row r="425">
      <c r="A425" s="56"/>
      <c r="B425" s="56"/>
      <c r="C425" s="65"/>
      <c r="D425" s="14"/>
      <c r="E425" s="14"/>
      <c r="F425" s="14"/>
      <c r="G425" s="14"/>
      <c r="H425" s="67"/>
      <c r="I425" s="67"/>
      <c r="J425" s="67"/>
      <c r="K425" s="67"/>
      <c r="L425" s="67"/>
      <c r="M425" s="67"/>
      <c r="N425" s="68"/>
      <c r="O425" s="68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4"/>
      <c r="AG425" s="64"/>
      <c r="AH425" s="64"/>
      <c r="AI425" s="64"/>
      <c r="AJ425" s="64"/>
    </row>
    <row r="426">
      <c r="A426" s="56"/>
      <c r="B426" s="56"/>
      <c r="C426" s="65"/>
      <c r="D426" s="14"/>
      <c r="E426" s="14"/>
      <c r="F426" s="14"/>
      <c r="G426" s="14"/>
      <c r="H426" s="67"/>
      <c r="I426" s="67"/>
      <c r="J426" s="67"/>
      <c r="K426" s="67"/>
      <c r="L426" s="67"/>
      <c r="M426" s="67"/>
      <c r="N426" s="68"/>
      <c r="O426" s="68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4"/>
      <c r="AG426" s="64"/>
      <c r="AH426" s="64"/>
      <c r="AI426" s="64"/>
      <c r="AJ426" s="64"/>
    </row>
    <row r="427">
      <c r="A427" s="56"/>
      <c r="B427" s="56"/>
      <c r="C427" s="65"/>
      <c r="D427" s="14"/>
      <c r="E427" s="14"/>
      <c r="F427" s="14"/>
      <c r="G427" s="14"/>
      <c r="H427" s="67"/>
      <c r="I427" s="67"/>
      <c r="J427" s="67"/>
      <c r="K427" s="67"/>
      <c r="L427" s="67"/>
      <c r="M427" s="67"/>
      <c r="N427" s="68"/>
      <c r="O427" s="68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4"/>
      <c r="AG427" s="64"/>
      <c r="AH427" s="64"/>
      <c r="AI427" s="64"/>
      <c r="AJ427" s="64"/>
    </row>
    <row r="428">
      <c r="A428" s="56"/>
      <c r="B428" s="56"/>
      <c r="C428" s="65"/>
      <c r="D428" s="14"/>
      <c r="E428" s="14"/>
      <c r="F428" s="14"/>
      <c r="G428" s="14"/>
      <c r="H428" s="67"/>
      <c r="I428" s="67"/>
      <c r="J428" s="67"/>
      <c r="K428" s="67"/>
      <c r="L428" s="67"/>
      <c r="M428" s="67"/>
      <c r="N428" s="68"/>
      <c r="O428" s="68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4"/>
      <c r="AG428" s="64"/>
      <c r="AH428" s="64"/>
      <c r="AI428" s="64"/>
      <c r="AJ428" s="64"/>
    </row>
    <row r="429">
      <c r="A429" s="56"/>
      <c r="B429" s="56"/>
      <c r="C429" s="65"/>
      <c r="D429" s="14"/>
      <c r="E429" s="14"/>
      <c r="F429" s="14"/>
      <c r="G429" s="14"/>
      <c r="H429" s="67"/>
      <c r="I429" s="67"/>
      <c r="J429" s="67"/>
      <c r="K429" s="67"/>
      <c r="L429" s="67"/>
      <c r="M429" s="67"/>
      <c r="N429" s="68"/>
      <c r="O429" s="68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4"/>
      <c r="AG429" s="64"/>
      <c r="AH429" s="64"/>
      <c r="AI429" s="64"/>
      <c r="AJ429" s="64"/>
    </row>
    <row r="430">
      <c r="A430" s="56"/>
      <c r="B430" s="56"/>
      <c r="C430" s="65"/>
      <c r="D430" s="14"/>
      <c r="E430" s="14"/>
      <c r="F430" s="14"/>
      <c r="G430" s="14"/>
      <c r="H430" s="67"/>
      <c r="I430" s="67"/>
      <c r="J430" s="67"/>
      <c r="K430" s="67"/>
      <c r="L430" s="67"/>
      <c r="M430" s="67"/>
      <c r="N430" s="68"/>
      <c r="O430" s="68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4"/>
      <c r="AG430" s="64"/>
      <c r="AH430" s="64"/>
      <c r="AI430" s="64"/>
      <c r="AJ430" s="64"/>
    </row>
    <row r="431">
      <c r="A431" s="56"/>
      <c r="B431" s="56"/>
      <c r="C431" s="65"/>
      <c r="D431" s="14"/>
      <c r="E431" s="14"/>
      <c r="F431" s="14"/>
      <c r="G431" s="14"/>
      <c r="H431" s="67"/>
      <c r="I431" s="67"/>
      <c r="J431" s="67"/>
      <c r="K431" s="67"/>
      <c r="L431" s="67"/>
      <c r="M431" s="67"/>
      <c r="N431" s="68"/>
      <c r="O431" s="68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4"/>
      <c r="AG431" s="64"/>
      <c r="AH431" s="64"/>
      <c r="AI431" s="64"/>
      <c r="AJ431" s="64"/>
    </row>
    <row r="432">
      <c r="A432" s="56"/>
      <c r="B432" s="56"/>
      <c r="C432" s="65"/>
      <c r="D432" s="14"/>
      <c r="E432" s="14"/>
      <c r="F432" s="14"/>
      <c r="G432" s="14"/>
      <c r="H432" s="67"/>
      <c r="I432" s="67"/>
      <c r="J432" s="67"/>
      <c r="K432" s="67"/>
      <c r="L432" s="67"/>
      <c r="M432" s="67"/>
      <c r="N432" s="68"/>
      <c r="O432" s="68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4"/>
      <c r="AG432" s="64"/>
      <c r="AH432" s="64"/>
      <c r="AI432" s="64"/>
      <c r="AJ432" s="64"/>
    </row>
    <row r="433">
      <c r="A433" s="56"/>
      <c r="B433" s="56"/>
      <c r="C433" s="65"/>
      <c r="D433" s="14"/>
      <c r="E433" s="14"/>
      <c r="F433" s="14"/>
      <c r="G433" s="14"/>
      <c r="H433" s="67"/>
      <c r="I433" s="67"/>
      <c r="J433" s="67"/>
      <c r="K433" s="67"/>
      <c r="L433" s="67"/>
      <c r="M433" s="67"/>
      <c r="N433" s="68"/>
      <c r="O433" s="68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4"/>
      <c r="AG433" s="64"/>
      <c r="AH433" s="64"/>
      <c r="AI433" s="64"/>
      <c r="AJ433" s="64"/>
    </row>
    <row r="434">
      <c r="A434" s="56"/>
      <c r="B434" s="56"/>
      <c r="C434" s="65"/>
      <c r="D434" s="14"/>
      <c r="E434" s="14"/>
      <c r="F434" s="14"/>
      <c r="G434" s="14"/>
      <c r="H434" s="67"/>
      <c r="I434" s="67"/>
      <c r="J434" s="67"/>
      <c r="K434" s="67"/>
      <c r="L434" s="67"/>
      <c r="M434" s="67"/>
      <c r="N434" s="68"/>
      <c r="O434" s="68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4"/>
      <c r="AG434" s="64"/>
      <c r="AH434" s="64"/>
      <c r="AI434" s="64"/>
      <c r="AJ434" s="64"/>
    </row>
    <row r="435">
      <c r="A435" s="56"/>
      <c r="B435" s="56"/>
      <c r="C435" s="65"/>
      <c r="D435" s="14"/>
      <c r="E435" s="14"/>
      <c r="F435" s="14"/>
      <c r="G435" s="14"/>
      <c r="H435" s="67"/>
      <c r="I435" s="67"/>
      <c r="J435" s="67"/>
      <c r="K435" s="67"/>
      <c r="L435" s="67"/>
      <c r="M435" s="67"/>
      <c r="N435" s="68"/>
      <c r="O435" s="68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4"/>
      <c r="AG435" s="64"/>
      <c r="AH435" s="64"/>
      <c r="AI435" s="64"/>
      <c r="AJ435" s="64"/>
    </row>
    <row r="436">
      <c r="A436" s="56"/>
      <c r="B436" s="56"/>
      <c r="C436" s="65"/>
      <c r="D436" s="14"/>
      <c r="E436" s="14"/>
      <c r="F436" s="14"/>
      <c r="G436" s="14"/>
      <c r="H436" s="67"/>
      <c r="I436" s="67"/>
      <c r="J436" s="67"/>
      <c r="K436" s="67"/>
      <c r="L436" s="67"/>
      <c r="M436" s="67"/>
      <c r="N436" s="68"/>
      <c r="O436" s="68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4"/>
      <c r="AG436" s="64"/>
      <c r="AH436" s="64"/>
      <c r="AI436" s="64"/>
      <c r="AJ436" s="64"/>
    </row>
    <row r="437">
      <c r="A437" s="56"/>
      <c r="B437" s="56"/>
      <c r="C437" s="65"/>
      <c r="D437" s="14"/>
      <c r="E437" s="14"/>
      <c r="F437" s="14"/>
      <c r="G437" s="14"/>
      <c r="H437" s="67"/>
      <c r="I437" s="67"/>
      <c r="J437" s="67"/>
      <c r="K437" s="67"/>
      <c r="L437" s="67"/>
      <c r="M437" s="67"/>
      <c r="N437" s="68"/>
      <c r="O437" s="68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4"/>
      <c r="AG437" s="64"/>
      <c r="AH437" s="64"/>
      <c r="AI437" s="64"/>
      <c r="AJ437" s="64"/>
    </row>
    <row r="438">
      <c r="A438" s="56"/>
      <c r="B438" s="56"/>
      <c r="C438" s="65"/>
      <c r="D438" s="14"/>
      <c r="E438" s="14"/>
      <c r="F438" s="14"/>
      <c r="G438" s="14"/>
      <c r="H438" s="67"/>
      <c r="I438" s="67"/>
      <c r="J438" s="67"/>
      <c r="K438" s="67"/>
      <c r="L438" s="67"/>
      <c r="M438" s="67"/>
      <c r="N438" s="68"/>
      <c r="O438" s="68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4"/>
      <c r="AG438" s="64"/>
      <c r="AH438" s="64"/>
      <c r="AI438" s="64"/>
      <c r="AJ438" s="64"/>
    </row>
    <row r="439">
      <c r="A439" s="56"/>
      <c r="B439" s="56"/>
      <c r="C439" s="65"/>
      <c r="D439" s="14"/>
      <c r="E439" s="14"/>
      <c r="F439" s="14"/>
      <c r="G439" s="14"/>
      <c r="H439" s="67"/>
      <c r="I439" s="67"/>
      <c r="J439" s="67"/>
      <c r="K439" s="67"/>
      <c r="L439" s="67"/>
      <c r="M439" s="67"/>
      <c r="N439" s="68"/>
      <c r="O439" s="68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4"/>
      <c r="AG439" s="64"/>
      <c r="AH439" s="64"/>
      <c r="AI439" s="64"/>
      <c r="AJ439" s="64"/>
    </row>
    <row r="440">
      <c r="A440" s="56"/>
      <c r="B440" s="56"/>
      <c r="C440" s="65"/>
      <c r="D440" s="14"/>
      <c r="E440" s="14"/>
      <c r="F440" s="14"/>
      <c r="G440" s="14"/>
      <c r="H440" s="67"/>
      <c r="I440" s="67"/>
      <c r="J440" s="67"/>
      <c r="K440" s="67"/>
      <c r="L440" s="67"/>
      <c r="M440" s="67"/>
      <c r="N440" s="68"/>
      <c r="O440" s="68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4"/>
      <c r="AG440" s="64"/>
      <c r="AH440" s="64"/>
      <c r="AI440" s="64"/>
      <c r="AJ440" s="64"/>
    </row>
    <row r="441">
      <c r="A441" s="56"/>
      <c r="B441" s="56"/>
      <c r="C441" s="65"/>
      <c r="D441" s="14"/>
      <c r="E441" s="14"/>
      <c r="F441" s="14"/>
      <c r="G441" s="14"/>
      <c r="H441" s="67"/>
      <c r="I441" s="67"/>
      <c r="J441" s="67"/>
      <c r="K441" s="67"/>
      <c r="L441" s="67"/>
      <c r="M441" s="67"/>
      <c r="N441" s="68"/>
      <c r="O441" s="68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4"/>
      <c r="AG441" s="64"/>
      <c r="AH441" s="64"/>
      <c r="AI441" s="64"/>
      <c r="AJ441" s="64"/>
    </row>
    <row r="442">
      <c r="A442" s="56"/>
      <c r="B442" s="56"/>
      <c r="C442" s="65"/>
      <c r="D442" s="14"/>
      <c r="E442" s="14"/>
      <c r="F442" s="14"/>
      <c r="G442" s="14"/>
      <c r="H442" s="67"/>
      <c r="I442" s="67"/>
      <c r="J442" s="67"/>
      <c r="K442" s="67"/>
      <c r="L442" s="67"/>
      <c r="M442" s="67"/>
      <c r="N442" s="68"/>
      <c r="O442" s="68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4"/>
      <c r="AG442" s="64"/>
      <c r="AH442" s="64"/>
      <c r="AI442" s="64"/>
      <c r="AJ442" s="64"/>
    </row>
    <row r="443">
      <c r="A443" s="56"/>
      <c r="B443" s="56"/>
      <c r="C443" s="65"/>
      <c r="D443" s="14"/>
      <c r="E443" s="14"/>
      <c r="F443" s="14"/>
      <c r="G443" s="14"/>
      <c r="H443" s="67"/>
      <c r="I443" s="67"/>
      <c r="J443" s="67"/>
      <c r="K443" s="67"/>
      <c r="L443" s="67"/>
      <c r="M443" s="67"/>
      <c r="N443" s="68"/>
      <c r="O443" s="68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4"/>
      <c r="AG443" s="64"/>
      <c r="AH443" s="64"/>
      <c r="AI443" s="64"/>
      <c r="AJ443" s="64"/>
    </row>
    <row r="444">
      <c r="A444" s="56"/>
      <c r="B444" s="56"/>
      <c r="C444" s="65"/>
      <c r="D444" s="14"/>
      <c r="E444" s="14"/>
      <c r="F444" s="14"/>
      <c r="G444" s="14"/>
      <c r="H444" s="67"/>
      <c r="I444" s="67"/>
      <c r="J444" s="67"/>
      <c r="K444" s="67"/>
      <c r="L444" s="67"/>
      <c r="M444" s="67"/>
      <c r="N444" s="68"/>
      <c r="O444" s="68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4"/>
      <c r="AG444" s="64"/>
      <c r="AH444" s="64"/>
      <c r="AI444" s="64"/>
      <c r="AJ444" s="64"/>
    </row>
    <row r="445">
      <c r="A445" s="56"/>
      <c r="B445" s="56"/>
      <c r="C445" s="65"/>
      <c r="D445" s="14"/>
      <c r="E445" s="14"/>
      <c r="F445" s="14"/>
      <c r="G445" s="14"/>
      <c r="H445" s="67"/>
      <c r="I445" s="67"/>
      <c r="J445" s="67"/>
      <c r="K445" s="67"/>
      <c r="L445" s="67"/>
      <c r="M445" s="67"/>
      <c r="N445" s="68"/>
      <c r="O445" s="68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4"/>
      <c r="AG445" s="64"/>
      <c r="AH445" s="64"/>
      <c r="AI445" s="64"/>
      <c r="AJ445" s="64"/>
    </row>
    <row r="446">
      <c r="A446" s="56"/>
      <c r="B446" s="56"/>
      <c r="C446" s="65"/>
      <c r="D446" s="14"/>
      <c r="E446" s="14"/>
      <c r="F446" s="14"/>
      <c r="G446" s="14"/>
      <c r="H446" s="67"/>
      <c r="I446" s="67"/>
      <c r="J446" s="67"/>
      <c r="K446" s="67"/>
      <c r="L446" s="67"/>
      <c r="M446" s="67"/>
      <c r="N446" s="68"/>
      <c r="O446" s="68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4"/>
      <c r="AG446" s="64"/>
      <c r="AH446" s="64"/>
      <c r="AI446" s="64"/>
      <c r="AJ446" s="64"/>
    </row>
    <row r="447">
      <c r="A447" s="56"/>
      <c r="B447" s="56"/>
      <c r="C447" s="65"/>
      <c r="D447" s="14"/>
      <c r="E447" s="14"/>
      <c r="F447" s="14"/>
      <c r="G447" s="14"/>
      <c r="H447" s="67"/>
      <c r="I447" s="67"/>
      <c r="J447" s="67"/>
      <c r="K447" s="67"/>
      <c r="L447" s="67"/>
      <c r="M447" s="67"/>
      <c r="N447" s="68"/>
      <c r="O447" s="68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4"/>
      <c r="AG447" s="64"/>
      <c r="AH447" s="64"/>
      <c r="AI447" s="64"/>
      <c r="AJ447" s="64"/>
    </row>
    <row r="448">
      <c r="A448" s="56"/>
      <c r="B448" s="56"/>
      <c r="C448" s="65"/>
      <c r="D448" s="14"/>
      <c r="E448" s="14"/>
      <c r="F448" s="14"/>
      <c r="G448" s="14"/>
      <c r="H448" s="67"/>
      <c r="I448" s="67"/>
      <c r="J448" s="67"/>
      <c r="K448" s="67"/>
      <c r="L448" s="67"/>
      <c r="M448" s="67"/>
      <c r="N448" s="68"/>
      <c r="O448" s="68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4"/>
      <c r="AG448" s="64"/>
      <c r="AH448" s="64"/>
      <c r="AI448" s="64"/>
      <c r="AJ448" s="64"/>
    </row>
    <row r="449">
      <c r="A449" s="56"/>
      <c r="B449" s="56"/>
      <c r="C449" s="65"/>
      <c r="D449" s="14"/>
      <c r="E449" s="14"/>
      <c r="F449" s="14"/>
      <c r="G449" s="14"/>
      <c r="H449" s="67"/>
      <c r="I449" s="67"/>
      <c r="J449" s="67"/>
      <c r="K449" s="67"/>
      <c r="L449" s="67"/>
      <c r="M449" s="67"/>
      <c r="N449" s="68"/>
      <c r="O449" s="68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4"/>
      <c r="AG449" s="64"/>
      <c r="AH449" s="64"/>
      <c r="AI449" s="64"/>
      <c r="AJ449" s="64"/>
    </row>
    <row r="450">
      <c r="A450" s="56"/>
      <c r="B450" s="56"/>
      <c r="C450" s="65"/>
      <c r="D450" s="14"/>
      <c r="E450" s="14"/>
      <c r="F450" s="14"/>
      <c r="G450" s="14"/>
      <c r="H450" s="67"/>
      <c r="I450" s="67"/>
      <c r="J450" s="67"/>
      <c r="K450" s="67"/>
      <c r="L450" s="67"/>
      <c r="M450" s="67"/>
      <c r="N450" s="68"/>
      <c r="O450" s="68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4"/>
      <c r="AG450" s="64"/>
      <c r="AH450" s="64"/>
      <c r="AI450" s="64"/>
      <c r="AJ450" s="64"/>
    </row>
    <row r="451">
      <c r="A451" s="56"/>
      <c r="B451" s="56"/>
      <c r="C451" s="65"/>
      <c r="D451" s="14"/>
      <c r="E451" s="14"/>
      <c r="F451" s="14"/>
      <c r="G451" s="14"/>
      <c r="H451" s="67"/>
      <c r="I451" s="67"/>
      <c r="J451" s="67"/>
      <c r="K451" s="67"/>
      <c r="L451" s="67"/>
      <c r="M451" s="67"/>
      <c r="N451" s="68"/>
      <c r="O451" s="68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4"/>
      <c r="AG451" s="64"/>
      <c r="AH451" s="64"/>
      <c r="AI451" s="64"/>
      <c r="AJ451" s="64"/>
    </row>
    <row r="452">
      <c r="A452" s="56"/>
      <c r="B452" s="56"/>
      <c r="C452" s="65"/>
      <c r="D452" s="14"/>
      <c r="E452" s="14"/>
      <c r="F452" s="14"/>
      <c r="G452" s="14"/>
      <c r="H452" s="67"/>
      <c r="I452" s="67"/>
      <c r="J452" s="67"/>
      <c r="K452" s="67"/>
      <c r="L452" s="67"/>
      <c r="M452" s="67"/>
      <c r="N452" s="68"/>
      <c r="O452" s="68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4"/>
      <c r="AG452" s="64"/>
      <c r="AH452" s="64"/>
      <c r="AI452" s="64"/>
      <c r="AJ452" s="64"/>
    </row>
    <row r="453">
      <c r="A453" s="56"/>
      <c r="B453" s="56"/>
      <c r="C453" s="65"/>
      <c r="D453" s="14"/>
      <c r="E453" s="14"/>
      <c r="F453" s="14"/>
      <c r="G453" s="14"/>
      <c r="H453" s="67"/>
      <c r="I453" s="67"/>
      <c r="J453" s="67"/>
      <c r="K453" s="67"/>
      <c r="L453" s="67"/>
      <c r="M453" s="67"/>
      <c r="N453" s="68"/>
      <c r="O453" s="68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4"/>
      <c r="AG453" s="64"/>
      <c r="AH453" s="64"/>
      <c r="AI453" s="64"/>
      <c r="AJ453" s="64"/>
    </row>
    <row r="454">
      <c r="A454" s="56"/>
      <c r="B454" s="56"/>
      <c r="C454" s="65"/>
      <c r="D454" s="14"/>
      <c r="E454" s="14"/>
      <c r="F454" s="14"/>
      <c r="G454" s="14"/>
      <c r="H454" s="67"/>
      <c r="I454" s="67"/>
      <c r="J454" s="67"/>
      <c r="K454" s="67"/>
      <c r="L454" s="67"/>
      <c r="M454" s="67"/>
      <c r="N454" s="68"/>
      <c r="O454" s="68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4"/>
      <c r="AG454" s="64"/>
      <c r="AH454" s="64"/>
      <c r="AI454" s="64"/>
      <c r="AJ454" s="64"/>
    </row>
    <row r="455">
      <c r="A455" s="56"/>
      <c r="B455" s="56"/>
      <c r="C455" s="65"/>
      <c r="D455" s="14"/>
      <c r="E455" s="14"/>
      <c r="F455" s="14"/>
      <c r="G455" s="14"/>
      <c r="H455" s="67"/>
      <c r="I455" s="67"/>
      <c r="J455" s="67"/>
      <c r="K455" s="67"/>
      <c r="L455" s="67"/>
      <c r="M455" s="67"/>
      <c r="N455" s="68"/>
      <c r="O455" s="68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4"/>
      <c r="AG455" s="64"/>
      <c r="AH455" s="64"/>
      <c r="AI455" s="64"/>
      <c r="AJ455" s="64"/>
    </row>
    <row r="456">
      <c r="A456" s="56"/>
      <c r="B456" s="56"/>
      <c r="C456" s="65"/>
      <c r="D456" s="14"/>
      <c r="E456" s="14"/>
      <c r="F456" s="14"/>
      <c r="G456" s="14"/>
      <c r="H456" s="67"/>
      <c r="I456" s="67"/>
      <c r="J456" s="67"/>
      <c r="K456" s="67"/>
      <c r="L456" s="67"/>
      <c r="M456" s="67"/>
      <c r="N456" s="68"/>
      <c r="O456" s="68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4"/>
      <c r="AG456" s="64"/>
      <c r="AH456" s="64"/>
      <c r="AI456" s="64"/>
      <c r="AJ456" s="64"/>
    </row>
    <row r="457">
      <c r="A457" s="56"/>
      <c r="B457" s="56"/>
      <c r="C457" s="65"/>
      <c r="D457" s="14"/>
      <c r="E457" s="14"/>
      <c r="F457" s="14"/>
      <c r="G457" s="14"/>
      <c r="H457" s="67"/>
      <c r="I457" s="67"/>
      <c r="J457" s="67"/>
      <c r="K457" s="67"/>
      <c r="L457" s="67"/>
      <c r="M457" s="67"/>
      <c r="N457" s="68"/>
      <c r="O457" s="68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4"/>
      <c r="AG457" s="64"/>
      <c r="AH457" s="64"/>
      <c r="AI457" s="64"/>
      <c r="AJ457" s="64"/>
    </row>
    <row r="458">
      <c r="A458" s="56"/>
      <c r="B458" s="56"/>
      <c r="C458" s="65"/>
      <c r="D458" s="14"/>
      <c r="E458" s="14"/>
      <c r="F458" s="14"/>
      <c r="G458" s="14"/>
      <c r="H458" s="67"/>
      <c r="I458" s="67"/>
      <c r="J458" s="67"/>
      <c r="K458" s="67"/>
      <c r="L458" s="67"/>
      <c r="M458" s="67"/>
      <c r="N458" s="68"/>
      <c r="O458" s="68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4"/>
      <c r="AG458" s="64"/>
      <c r="AH458" s="64"/>
      <c r="AI458" s="64"/>
      <c r="AJ458" s="64"/>
    </row>
    <row r="459">
      <c r="A459" s="56"/>
      <c r="B459" s="56"/>
      <c r="C459" s="65"/>
      <c r="D459" s="14"/>
      <c r="E459" s="14"/>
      <c r="F459" s="14"/>
      <c r="G459" s="14"/>
      <c r="H459" s="67"/>
      <c r="I459" s="67"/>
      <c r="J459" s="67"/>
      <c r="K459" s="67"/>
      <c r="L459" s="67"/>
      <c r="M459" s="67"/>
      <c r="N459" s="68"/>
      <c r="O459" s="68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4"/>
      <c r="AG459" s="64"/>
      <c r="AH459" s="64"/>
      <c r="AI459" s="64"/>
      <c r="AJ459" s="64"/>
    </row>
    <row r="460">
      <c r="A460" s="56"/>
      <c r="B460" s="56"/>
      <c r="C460" s="65"/>
      <c r="D460" s="14"/>
      <c r="E460" s="14"/>
      <c r="F460" s="14"/>
      <c r="G460" s="14"/>
      <c r="H460" s="67"/>
      <c r="I460" s="67"/>
      <c r="J460" s="67"/>
      <c r="K460" s="67"/>
      <c r="L460" s="67"/>
      <c r="M460" s="67"/>
      <c r="N460" s="68"/>
      <c r="O460" s="68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4"/>
      <c r="AG460" s="64"/>
      <c r="AH460" s="64"/>
      <c r="AI460" s="64"/>
      <c r="AJ460" s="64"/>
    </row>
    <row r="461">
      <c r="A461" s="56"/>
      <c r="B461" s="56"/>
      <c r="C461" s="65"/>
      <c r="D461" s="14"/>
      <c r="E461" s="14"/>
      <c r="F461" s="14"/>
      <c r="G461" s="14"/>
      <c r="H461" s="67"/>
      <c r="I461" s="67"/>
      <c r="J461" s="67"/>
      <c r="K461" s="67"/>
      <c r="L461" s="67"/>
      <c r="M461" s="67"/>
      <c r="N461" s="68"/>
      <c r="O461" s="68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4"/>
      <c r="AG461" s="64"/>
      <c r="AH461" s="64"/>
      <c r="AI461" s="64"/>
      <c r="AJ461" s="64"/>
    </row>
    <row r="462">
      <c r="A462" s="56"/>
      <c r="B462" s="56"/>
      <c r="C462" s="65"/>
      <c r="D462" s="14"/>
      <c r="E462" s="14"/>
      <c r="F462" s="14"/>
      <c r="G462" s="14"/>
      <c r="H462" s="67"/>
      <c r="I462" s="67"/>
      <c r="J462" s="67"/>
      <c r="K462" s="67"/>
      <c r="L462" s="67"/>
      <c r="M462" s="67"/>
      <c r="N462" s="68"/>
      <c r="O462" s="68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4"/>
      <c r="AG462" s="64"/>
      <c r="AH462" s="64"/>
      <c r="AI462" s="64"/>
      <c r="AJ462" s="64"/>
    </row>
    <row r="463">
      <c r="A463" s="56"/>
      <c r="B463" s="56"/>
      <c r="C463" s="65"/>
      <c r="D463" s="14"/>
      <c r="E463" s="14"/>
      <c r="F463" s="14"/>
      <c r="G463" s="14"/>
      <c r="H463" s="67"/>
      <c r="I463" s="67"/>
      <c r="J463" s="67"/>
      <c r="K463" s="67"/>
      <c r="L463" s="67"/>
      <c r="M463" s="67"/>
      <c r="N463" s="68"/>
      <c r="O463" s="68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4"/>
      <c r="AG463" s="64"/>
      <c r="AH463" s="64"/>
      <c r="AI463" s="64"/>
      <c r="AJ463" s="64"/>
    </row>
    <row r="464">
      <c r="A464" s="56"/>
      <c r="B464" s="56"/>
      <c r="C464" s="65"/>
      <c r="D464" s="14"/>
      <c r="E464" s="14"/>
      <c r="F464" s="14"/>
      <c r="G464" s="14"/>
      <c r="H464" s="67"/>
      <c r="I464" s="67"/>
      <c r="J464" s="67"/>
      <c r="K464" s="67"/>
      <c r="L464" s="67"/>
      <c r="M464" s="67"/>
      <c r="N464" s="68"/>
      <c r="O464" s="68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4"/>
      <c r="AG464" s="64"/>
      <c r="AH464" s="64"/>
      <c r="AI464" s="64"/>
      <c r="AJ464" s="64"/>
    </row>
    <row r="465">
      <c r="A465" s="56"/>
      <c r="B465" s="56"/>
      <c r="C465" s="65"/>
      <c r="D465" s="14"/>
      <c r="E465" s="14"/>
      <c r="F465" s="14"/>
      <c r="G465" s="14"/>
      <c r="H465" s="67"/>
      <c r="I465" s="67"/>
      <c r="J465" s="67"/>
      <c r="K465" s="67"/>
      <c r="L465" s="67"/>
      <c r="M465" s="67"/>
      <c r="N465" s="68"/>
      <c r="O465" s="68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4"/>
      <c r="AG465" s="64"/>
      <c r="AH465" s="64"/>
      <c r="AI465" s="64"/>
      <c r="AJ465" s="64"/>
    </row>
    <row r="466">
      <c r="A466" s="56"/>
      <c r="B466" s="56"/>
      <c r="C466" s="65"/>
      <c r="D466" s="14"/>
      <c r="E466" s="14"/>
      <c r="F466" s="14"/>
      <c r="G466" s="14"/>
      <c r="H466" s="67"/>
      <c r="I466" s="67"/>
      <c r="J466" s="67"/>
      <c r="K466" s="67"/>
      <c r="L466" s="67"/>
      <c r="M466" s="67"/>
      <c r="N466" s="68"/>
      <c r="O466" s="68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4"/>
      <c r="AG466" s="64"/>
      <c r="AH466" s="64"/>
      <c r="AI466" s="64"/>
      <c r="AJ466" s="64"/>
    </row>
    <row r="467">
      <c r="A467" s="56"/>
      <c r="B467" s="56"/>
      <c r="C467" s="65"/>
      <c r="D467" s="14"/>
      <c r="E467" s="14"/>
      <c r="F467" s="14"/>
      <c r="G467" s="14"/>
      <c r="H467" s="67"/>
      <c r="I467" s="67"/>
      <c r="J467" s="67"/>
      <c r="K467" s="67"/>
      <c r="L467" s="67"/>
      <c r="M467" s="67"/>
      <c r="N467" s="68"/>
      <c r="O467" s="68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4"/>
      <c r="AG467" s="64"/>
      <c r="AH467" s="64"/>
      <c r="AI467" s="64"/>
      <c r="AJ467" s="64"/>
    </row>
    <row r="468">
      <c r="A468" s="56"/>
      <c r="B468" s="56"/>
      <c r="C468" s="65"/>
      <c r="D468" s="14"/>
      <c r="E468" s="14"/>
      <c r="F468" s="14"/>
      <c r="G468" s="14"/>
      <c r="H468" s="67"/>
      <c r="I468" s="67"/>
      <c r="J468" s="67"/>
      <c r="K468" s="67"/>
      <c r="L468" s="67"/>
      <c r="M468" s="67"/>
      <c r="N468" s="68"/>
      <c r="O468" s="68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4"/>
      <c r="AG468" s="64"/>
      <c r="AH468" s="64"/>
      <c r="AI468" s="64"/>
      <c r="AJ468" s="64"/>
    </row>
    <row r="469">
      <c r="A469" s="56"/>
      <c r="B469" s="56"/>
      <c r="C469" s="65"/>
      <c r="D469" s="14"/>
      <c r="E469" s="14"/>
      <c r="F469" s="14"/>
      <c r="G469" s="14"/>
      <c r="H469" s="67"/>
      <c r="I469" s="67"/>
      <c r="J469" s="67"/>
      <c r="K469" s="67"/>
      <c r="L469" s="67"/>
      <c r="M469" s="67"/>
      <c r="N469" s="68"/>
      <c r="O469" s="68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4"/>
      <c r="AG469" s="64"/>
      <c r="AH469" s="64"/>
      <c r="AI469" s="64"/>
      <c r="AJ469" s="64"/>
    </row>
    <row r="470">
      <c r="A470" s="56"/>
      <c r="B470" s="56"/>
      <c r="C470" s="65"/>
      <c r="D470" s="14"/>
      <c r="E470" s="14"/>
      <c r="F470" s="14"/>
      <c r="G470" s="14"/>
      <c r="H470" s="67"/>
      <c r="I470" s="67"/>
      <c r="J470" s="67"/>
      <c r="K470" s="67"/>
      <c r="L470" s="67"/>
      <c r="M470" s="67"/>
      <c r="N470" s="68"/>
      <c r="O470" s="68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4"/>
      <c r="AG470" s="64"/>
      <c r="AH470" s="64"/>
      <c r="AI470" s="64"/>
      <c r="AJ470" s="64"/>
    </row>
    <row r="471">
      <c r="A471" s="56"/>
      <c r="B471" s="56"/>
      <c r="C471" s="65"/>
      <c r="D471" s="14"/>
      <c r="E471" s="14"/>
      <c r="F471" s="14"/>
      <c r="G471" s="14"/>
      <c r="H471" s="67"/>
      <c r="I471" s="67"/>
      <c r="J471" s="67"/>
      <c r="K471" s="67"/>
      <c r="L471" s="67"/>
      <c r="M471" s="67"/>
      <c r="N471" s="68"/>
      <c r="O471" s="68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4"/>
      <c r="AG471" s="64"/>
      <c r="AH471" s="64"/>
      <c r="AI471" s="64"/>
      <c r="AJ471" s="64"/>
    </row>
    <row r="472">
      <c r="A472" s="56"/>
      <c r="B472" s="56"/>
      <c r="C472" s="65"/>
      <c r="D472" s="14"/>
      <c r="E472" s="14"/>
      <c r="F472" s="14"/>
      <c r="G472" s="14"/>
      <c r="H472" s="67"/>
      <c r="I472" s="67"/>
      <c r="J472" s="67"/>
      <c r="K472" s="67"/>
      <c r="L472" s="67"/>
      <c r="M472" s="67"/>
      <c r="N472" s="68"/>
      <c r="O472" s="68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4"/>
      <c r="AG472" s="64"/>
      <c r="AH472" s="64"/>
      <c r="AI472" s="64"/>
      <c r="AJ472" s="64"/>
    </row>
    <row r="473">
      <c r="A473" s="56"/>
      <c r="B473" s="56"/>
      <c r="C473" s="65"/>
      <c r="D473" s="14"/>
      <c r="E473" s="14"/>
      <c r="F473" s="14"/>
      <c r="G473" s="14"/>
      <c r="H473" s="67"/>
      <c r="I473" s="67"/>
      <c r="J473" s="67"/>
      <c r="K473" s="67"/>
      <c r="L473" s="67"/>
      <c r="M473" s="67"/>
      <c r="N473" s="68"/>
      <c r="O473" s="68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4"/>
      <c r="AG473" s="64"/>
      <c r="AH473" s="64"/>
      <c r="AI473" s="64"/>
      <c r="AJ473" s="64"/>
    </row>
    <row r="474">
      <c r="A474" s="56"/>
      <c r="B474" s="56"/>
      <c r="C474" s="65"/>
      <c r="D474" s="14"/>
      <c r="E474" s="14"/>
      <c r="F474" s="14"/>
      <c r="G474" s="14"/>
      <c r="H474" s="67"/>
      <c r="I474" s="67"/>
      <c r="J474" s="67"/>
      <c r="K474" s="67"/>
      <c r="L474" s="67"/>
      <c r="M474" s="67"/>
      <c r="N474" s="68"/>
      <c r="O474" s="68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4"/>
      <c r="AG474" s="64"/>
      <c r="AH474" s="64"/>
      <c r="AI474" s="64"/>
      <c r="AJ474" s="64"/>
    </row>
    <row r="475">
      <c r="A475" s="56"/>
      <c r="B475" s="56"/>
      <c r="C475" s="65"/>
      <c r="D475" s="14"/>
      <c r="E475" s="14"/>
      <c r="F475" s="14"/>
      <c r="G475" s="14"/>
      <c r="H475" s="67"/>
      <c r="I475" s="67"/>
      <c r="J475" s="67"/>
      <c r="K475" s="67"/>
      <c r="L475" s="67"/>
      <c r="M475" s="67"/>
      <c r="N475" s="68"/>
      <c r="O475" s="68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4"/>
      <c r="AG475" s="64"/>
      <c r="AH475" s="64"/>
      <c r="AI475" s="64"/>
      <c r="AJ475" s="64"/>
    </row>
    <row r="476">
      <c r="A476" s="56"/>
      <c r="B476" s="56"/>
      <c r="C476" s="65"/>
      <c r="D476" s="14"/>
      <c r="E476" s="14"/>
      <c r="F476" s="14"/>
      <c r="G476" s="14"/>
      <c r="H476" s="67"/>
      <c r="I476" s="67"/>
      <c r="J476" s="67"/>
      <c r="K476" s="67"/>
      <c r="L476" s="67"/>
      <c r="M476" s="67"/>
      <c r="N476" s="68"/>
      <c r="O476" s="68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4"/>
      <c r="AG476" s="64"/>
      <c r="AH476" s="64"/>
      <c r="AI476" s="64"/>
      <c r="AJ476" s="64"/>
    </row>
    <row r="477">
      <c r="A477" s="56"/>
      <c r="B477" s="56"/>
      <c r="C477" s="65"/>
      <c r="D477" s="14"/>
      <c r="E477" s="14"/>
      <c r="F477" s="14"/>
      <c r="G477" s="14"/>
      <c r="H477" s="67"/>
      <c r="I477" s="67"/>
      <c r="J477" s="67"/>
      <c r="K477" s="67"/>
      <c r="L477" s="67"/>
      <c r="M477" s="67"/>
      <c r="N477" s="68"/>
      <c r="O477" s="68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4"/>
      <c r="AG477" s="64"/>
      <c r="AH477" s="64"/>
      <c r="AI477" s="64"/>
      <c r="AJ477" s="64"/>
    </row>
    <row r="478">
      <c r="A478" s="56"/>
      <c r="B478" s="56"/>
      <c r="C478" s="65"/>
      <c r="D478" s="14"/>
      <c r="E478" s="14"/>
      <c r="F478" s="14"/>
      <c r="G478" s="14"/>
      <c r="H478" s="67"/>
      <c r="I478" s="67"/>
      <c r="J478" s="67"/>
      <c r="K478" s="67"/>
      <c r="L478" s="67"/>
      <c r="M478" s="67"/>
      <c r="N478" s="68"/>
      <c r="O478" s="68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4"/>
      <c r="AG478" s="64"/>
      <c r="AH478" s="64"/>
      <c r="AI478" s="64"/>
      <c r="AJ478" s="64"/>
    </row>
    <row r="479">
      <c r="A479" s="56"/>
      <c r="B479" s="56"/>
      <c r="C479" s="65"/>
      <c r="D479" s="14"/>
      <c r="E479" s="14"/>
      <c r="F479" s="14"/>
      <c r="G479" s="14"/>
      <c r="H479" s="67"/>
      <c r="I479" s="67"/>
      <c r="J479" s="67"/>
      <c r="K479" s="67"/>
      <c r="L479" s="67"/>
      <c r="M479" s="67"/>
      <c r="N479" s="68"/>
      <c r="O479" s="68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4"/>
      <c r="AG479" s="64"/>
      <c r="AH479" s="64"/>
      <c r="AI479" s="64"/>
      <c r="AJ479" s="64"/>
    </row>
    <row r="480">
      <c r="A480" s="56"/>
      <c r="B480" s="56"/>
      <c r="C480" s="65"/>
      <c r="D480" s="14"/>
      <c r="E480" s="14"/>
      <c r="F480" s="14"/>
      <c r="G480" s="14"/>
      <c r="H480" s="67"/>
      <c r="I480" s="67"/>
      <c r="J480" s="67"/>
      <c r="K480" s="67"/>
      <c r="L480" s="67"/>
      <c r="M480" s="67"/>
      <c r="N480" s="68"/>
      <c r="O480" s="68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4"/>
      <c r="AG480" s="64"/>
      <c r="AH480" s="64"/>
      <c r="AI480" s="64"/>
      <c r="AJ480" s="64"/>
    </row>
    <row r="481">
      <c r="A481" s="56"/>
      <c r="B481" s="56"/>
      <c r="C481" s="65"/>
      <c r="D481" s="14"/>
      <c r="E481" s="14"/>
      <c r="F481" s="14"/>
      <c r="G481" s="14"/>
      <c r="H481" s="67"/>
      <c r="I481" s="67"/>
      <c r="J481" s="67"/>
      <c r="K481" s="67"/>
      <c r="L481" s="67"/>
      <c r="M481" s="67"/>
      <c r="N481" s="68"/>
      <c r="O481" s="68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4"/>
      <c r="AG481" s="64"/>
      <c r="AH481" s="64"/>
      <c r="AI481" s="64"/>
      <c r="AJ481" s="64"/>
    </row>
    <row r="482">
      <c r="A482" s="56"/>
      <c r="B482" s="56"/>
      <c r="C482" s="65"/>
      <c r="D482" s="14"/>
      <c r="E482" s="14"/>
      <c r="F482" s="14"/>
      <c r="G482" s="14"/>
      <c r="H482" s="67"/>
      <c r="I482" s="67"/>
      <c r="J482" s="67"/>
      <c r="K482" s="67"/>
      <c r="L482" s="67"/>
      <c r="M482" s="67"/>
      <c r="N482" s="68"/>
      <c r="O482" s="68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4"/>
      <c r="AG482" s="64"/>
      <c r="AH482" s="64"/>
      <c r="AI482" s="64"/>
      <c r="AJ482" s="64"/>
    </row>
    <row r="483">
      <c r="A483" s="56"/>
      <c r="B483" s="56"/>
      <c r="C483" s="65"/>
      <c r="D483" s="14"/>
      <c r="E483" s="14"/>
      <c r="F483" s="14"/>
      <c r="G483" s="14"/>
      <c r="H483" s="67"/>
      <c r="I483" s="67"/>
      <c r="J483" s="67"/>
      <c r="K483" s="67"/>
      <c r="L483" s="67"/>
      <c r="M483" s="67"/>
      <c r="N483" s="68"/>
      <c r="O483" s="68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4"/>
      <c r="AG483" s="64"/>
      <c r="AH483" s="64"/>
      <c r="AI483" s="64"/>
      <c r="AJ483" s="64"/>
    </row>
    <row r="484">
      <c r="A484" s="56"/>
      <c r="B484" s="56"/>
      <c r="C484" s="65"/>
      <c r="D484" s="14"/>
      <c r="E484" s="14"/>
      <c r="F484" s="14"/>
      <c r="G484" s="14"/>
      <c r="H484" s="67"/>
      <c r="I484" s="67"/>
      <c r="J484" s="67"/>
      <c r="K484" s="67"/>
      <c r="L484" s="67"/>
      <c r="M484" s="67"/>
      <c r="N484" s="68"/>
      <c r="O484" s="68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4"/>
      <c r="AG484" s="64"/>
      <c r="AH484" s="64"/>
      <c r="AI484" s="64"/>
      <c r="AJ484" s="64"/>
    </row>
    <row r="485">
      <c r="A485" s="56"/>
      <c r="B485" s="56"/>
      <c r="C485" s="65"/>
      <c r="D485" s="14"/>
      <c r="E485" s="14"/>
      <c r="F485" s="14"/>
      <c r="G485" s="14"/>
      <c r="H485" s="67"/>
      <c r="I485" s="67"/>
      <c r="J485" s="67"/>
      <c r="K485" s="67"/>
      <c r="L485" s="67"/>
      <c r="M485" s="67"/>
      <c r="N485" s="68"/>
      <c r="O485" s="68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4"/>
      <c r="AG485" s="64"/>
      <c r="AH485" s="64"/>
      <c r="AI485" s="64"/>
      <c r="AJ485" s="64"/>
    </row>
    <row r="486">
      <c r="A486" s="56"/>
      <c r="B486" s="56"/>
      <c r="C486" s="65"/>
      <c r="D486" s="14"/>
      <c r="E486" s="14"/>
      <c r="F486" s="14"/>
      <c r="G486" s="14"/>
      <c r="H486" s="67"/>
      <c r="I486" s="67"/>
      <c r="J486" s="67"/>
      <c r="K486" s="67"/>
      <c r="L486" s="67"/>
      <c r="M486" s="67"/>
      <c r="N486" s="68"/>
      <c r="O486" s="68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4"/>
      <c r="AG486" s="64"/>
      <c r="AH486" s="64"/>
      <c r="AI486" s="64"/>
      <c r="AJ486" s="64"/>
    </row>
    <row r="487">
      <c r="A487" s="56"/>
      <c r="B487" s="56"/>
      <c r="C487" s="65"/>
      <c r="D487" s="14"/>
      <c r="E487" s="14"/>
      <c r="F487" s="14"/>
      <c r="G487" s="14"/>
      <c r="H487" s="67"/>
      <c r="I487" s="67"/>
      <c r="J487" s="67"/>
      <c r="K487" s="67"/>
      <c r="L487" s="67"/>
      <c r="M487" s="67"/>
      <c r="N487" s="68"/>
      <c r="O487" s="68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4"/>
      <c r="AG487" s="64"/>
      <c r="AH487" s="64"/>
      <c r="AI487" s="64"/>
      <c r="AJ487" s="64"/>
    </row>
    <row r="488">
      <c r="A488" s="56"/>
      <c r="B488" s="56"/>
      <c r="C488" s="65"/>
      <c r="D488" s="14"/>
      <c r="E488" s="14"/>
      <c r="F488" s="14"/>
      <c r="G488" s="14"/>
      <c r="H488" s="67"/>
      <c r="I488" s="67"/>
      <c r="J488" s="67"/>
      <c r="K488" s="67"/>
      <c r="L488" s="67"/>
      <c r="M488" s="67"/>
      <c r="N488" s="68"/>
      <c r="O488" s="68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4"/>
      <c r="AG488" s="64"/>
      <c r="AH488" s="64"/>
      <c r="AI488" s="64"/>
      <c r="AJ488" s="64"/>
    </row>
    <row r="489">
      <c r="A489" s="56"/>
      <c r="B489" s="56"/>
      <c r="C489" s="65"/>
      <c r="D489" s="14"/>
      <c r="E489" s="14"/>
      <c r="F489" s="14"/>
      <c r="G489" s="14"/>
      <c r="H489" s="67"/>
      <c r="I489" s="67"/>
      <c r="J489" s="67"/>
      <c r="K489" s="67"/>
      <c r="L489" s="67"/>
      <c r="M489" s="67"/>
      <c r="N489" s="68"/>
      <c r="O489" s="68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4"/>
      <c r="AG489" s="64"/>
      <c r="AH489" s="64"/>
      <c r="AI489" s="64"/>
      <c r="AJ489" s="64"/>
    </row>
    <row r="490">
      <c r="A490" s="56"/>
      <c r="B490" s="56"/>
      <c r="C490" s="65"/>
      <c r="D490" s="14"/>
      <c r="E490" s="14"/>
      <c r="F490" s="14"/>
      <c r="G490" s="14"/>
      <c r="H490" s="67"/>
      <c r="I490" s="67"/>
      <c r="J490" s="67"/>
      <c r="K490" s="67"/>
      <c r="L490" s="67"/>
      <c r="M490" s="67"/>
      <c r="N490" s="68"/>
      <c r="O490" s="68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4"/>
      <c r="AG490" s="64"/>
      <c r="AH490" s="64"/>
      <c r="AI490" s="64"/>
      <c r="AJ490" s="64"/>
    </row>
    <row r="491">
      <c r="A491" s="56"/>
      <c r="B491" s="56"/>
      <c r="C491" s="65"/>
      <c r="D491" s="14"/>
      <c r="E491" s="14"/>
      <c r="F491" s="14"/>
      <c r="G491" s="14"/>
      <c r="H491" s="67"/>
      <c r="I491" s="67"/>
      <c r="J491" s="67"/>
      <c r="K491" s="67"/>
      <c r="L491" s="67"/>
      <c r="M491" s="67"/>
      <c r="N491" s="68"/>
      <c r="O491" s="68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4"/>
      <c r="AG491" s="64"/>
      <c r="AH491" s="64"/>
      <c r="AI491" s="64"/>
      <c r="AJ491" s="64"/>
    </row>
    <row r="492">
      <c r="A492" s="56"/>
      <c r="B492" s="56"/>
      <c r="C492" s="65"/>
      <c r="D492" s="14"/>
      <c r="E492" s="14"/>
      <c r="F492" s="14"/>
      <c r="G492" s="14"/>
      <c r="H492" s="67"/>
      <c r="I492" s="67"/>
      <c r="J492" s="67"/>
      <c r="K492" s="67"/>
      <c r="L492" s="67"/>
      <c r="M492" s="67"/>
      <c r="N492" s="68"/>
      <c r="O492" s="68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4"/>
      <c r="AG492" s="64"/>
      <c r="AH492" s="64"/>
      <c r="AI492" s="64"/>
      <c r="AJ492" s="64"/>
    </row>
    <row r="493">
      <c r="A493" s="56"/>
      <c r="B493" s="56"/>
      <c r="C493" s="65"/>
      <c r="D493" s="14"/>
      <c r="E493" s="14"/>
      <c r="F493" s="14"/>
      <c r="G493" s="14"/>
      <c r="H493" s="67"/>
      <c r="I493" s="67"/>
      <c r="J493" s="67"/>
      <c r="K493" s="67"/>
      <c r="L493" s="67"/>
      <c r="M493" s="67"/>
      <c r="N493" s="68"/>
      <c r="O493" s="68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4"/>
      <c r="AG493" s="64"/>
      <c r="AH493" s="64"/>
      <c r="AI493" s="64"/>
      <c r="AJ493" s="64"/>
    </row>
    <row r="494">
      <c r="A494" s="56"/>
      <c r="B494" s="56"/>
      <c r="C494" s="65"/>
      <c r="D494" s="14"/>
      <c r="E494" s="14"/>
      <c r="F494" s="14"/>
      <c r="G494" s="14"/>
      <c r="H494" s="67"/>
      <c r="I494" s="67"/>
      <c r="J494" s="67"/>
      <c r="K494" s="67"/>
      <c r="L494" s="67"/>
      <c r="M494" s="67"/>
      <c r="N494" s="68"/>
      <c r="O494" s="68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4"/>
      <c r="AG494" s="64"/>
      <c r="AH494" s="64"/>
      <c r="AI494" s="64"/>
      <c r="AJ494" s="64"/>
    </row>
    <row r="495">
      <c r="A495" s="56"/>
      <c r="B495" s="56"/>
      <c r="C495" s="65"/>
      <c r="D495" s="14"/>
      <c r="E495" s="14"/>
      <c r="F495" s="14"/>
      <c r="G495" s="14"/>
      <c r="H495" s="67"/>
      <c r="I495" s="67"/>
      <c r="J495" s="67"/>
      <c r="K495" s="67"/>
      <c r="L495" s="67"/>
      <c r="M495" s="67"/>
      <c r="N495" s="68"/>
      <c r="O495" s="68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4"/>
      <c r="AG495" s="64"/>
      <c r="AH495" s="64"/>
      <c r="AI495" s="64"/>
      <c r="AJ495" s="64"/>
    </row>
    <row r="496">
      <c r="A496" s="56"/>
      <c r="B496" s="56"/>
      <c r="C496" s="65"/>
      <c r="D496" s="14"/>
      <c r="E496" s="14"/>
      <c r="F496" s="14"/>
      <c r="G496" s="14"/>
      <c r="H496" s="67"/>
      <c r="I496" s="67"/>
      <c r="J496" s="67"/>
      <c r="K496" s="67"/>
      <c r="L496" s="67"/>
      <c r="M496" s="67"/>
      <c r="N496" s="68"/>
      <c r="O496" s="68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4"/>
      <c r="AG496" s="64"/>
      <c r="AH496" s="64"/>
      <c r="AI496" s="64"/>
      <c r="AJ496" s="64"/>
    </row>
    <row r="497">
      <c r="A497" s="56"/>
      <c r="B497" s="56"/>
      <c r="C497" s="65"/>
      <c r="D497" s="14"/>
      <c r="E497" s="14"/>
      <c r="F497" s="14"/>
      <c r="G497" s="14"/>
      <c r="H497" s="67"/>
      <c r="I497" s="67"/>
      <c r="J497" s="67"/>
      <c r="K497" s="67"/>
      <c r="L497" s="67"/>
      <c r="M497" s="67"/>
      <c r="N497" s="68"/>
      <c r="O497" s="68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4"/>
      <c r="AG497" s="64"/>
      <c r="AH497" s="64"/>
      <c r="AI497" s="64"/>
      <c r="AJ497" s="64"/>
    </row>
    <row r="498">
      <c r="A498" s="56"/>
      <c r="B498" s="56"/>
      <c r="C498" s="65"/>
      <c r="D498" s="14"/>
      <c r="E498" s="14"/>
      <c r="F498" s="14"/>
      <c r="G498" s="14"/>
      <c r="H498" s="67"/>
      <c r="I498" s="67"/>
      <c r="J498" s="67"/>
      <c r="K498" s="67"/>
      <c r="L498" s="67"/>
      <c r="M498" s="67"/>
      <c r="N498" s="68"/>
      <c r="O498" s="68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4"/>
      <c r="AG498" s="64"/>
      <c r="AH498" s="64"/>
      <c r="AI498" s="64"/>
      <c r="AJ498" s="64"/>
    </row>
  </sheetData>
  <autoFilter ref="$A$1:$O$498">
    <sortState ref="A1:O498">
      <sortCondition ref="D1:D498"/>
      <sortCondition ref="C1:C498"/>
    </sortState>
  </autoFilter>
  <customSheetViews>
    <customSheetView guid="{B1FC1C37-89EF-4F27-90D9-1A41F788BF1C}" filter="1" showAutoFilter="1">
      <autoFilter ref="$A$1:$O$1"/>
    </customSheetView>
    <customSheetView guid="{D4E9DAEC-F070-48F8-AD93-F7E68C01C081}" filter="1" showAutoFilter="1">
      <autoFilter ref="$A$1:$O$1"/>
    </customSheetView>
  </customSheetView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0.88"/>
    <col customWidth="1" min="2" max="2" width="31.5"/>
    <col customWidth="1" min="4" max="4" width="44.38"/>
  </cols>
  <sheetData>
    <row r="1">
      <c r="A1" s="73" t="s">
        <v>1510</v>
      </c>
      <c r="B1" s="73" t="s">
        <v>1511</v>
      </c>
      <c r="D1" s="13">
        <f>COUNTA(D2:D997)</f>
        <v>373</v>
      </c>
    </row>
    <row r="2">
      <c r="A2" s="6" t="s">
        <v>221</v>
      </c>
      <c r="B2" s="13" t="str">
        <f>VLOOKUP(A2,'Lender Reference Sheet'!A:B,2,false)</f>
        <v>1ST BANK &amp; TRUST</v>
      </c>
      <c r="D2" s="13" t="s">
        <v>221</v>
      </c>
    </row>
    <row r="3">
      <c r="A3" s="6" t="s">
        <v>223</v>
      </c>
      <c r="B3" s="13" t="str">
        <f>VLOOKUP(A3,'Lender Reference Sheet'!A:B,2,false)</f>
        <v>1ST NATIONAL BANK OF HUGHES SPRINGS</v>
      </c>
      <c r="D3" s="13" t="s">
        <v>223</v>
      </c>
    </row>
    <row r="4">
      <c r="A4" s="6" t="s">
        <v>224</v>
      </c>
      <c r="B4" s="13" t="str">
        <f>VLOOKUP(A4,'Lender Reference Sheet'!A:B,2,false)</f>
        <v>1ST UNIVERSITY CU</v>
      </c>
      <c r="D4" s="13" t="s">
        <v>224</v>
      </c>
    </row>
    <row r="5">
      <c r="A5" s="6" t="s">
        <v>19</v>
      </c>
      <c r="B5" s="13" t="str">
        <f>VLOOKUP(A5,'Lender Reference Sheet'!A:B,2,false)</f>
        <v>A+ FCU</v>
      </c>
      <c r="D5" s="13" t="s">
        <v>19</v>
      </c>
    </row>
    <row r="6">
      <c r="A6" s="6" t="s">
        <v>229</v>
      </c>
      <c r="B6" s="13" t="str">
        <f>VLOOKUP(A6,'Lender Reference Sheet'!A:B,2,false)</f>
        <v>ABILENE TEACHERS FCU</v>
      </c>
      <c r="D6" s="13" t="s">
        <v>230</v>
      </c>
    </row>
    <row r="7">
      <c r="A7" s="6" t="s">
        <v>230</v>
      </c>
      <c r="B7" s="13" t="str">
        <f>VLOOKUP(A7,'Lender Reference Sheet'!A:B,2,false)</f>
        <v>ABILENE TEACHERS FCU</v>
      </c>
      <c r="D7" s="13" t="s">
        <v>22</v>
      </c>
    </row>
    <row r="8">
      <c r="A8" s="6" t="s">
        <v>22</v>
      </c>
      <c r="B8" s="13" t="str">
        <f>VLOOKUP(A8,'Lender Reference Sheet'!A:B,2,false)</f>
        <v>ADVANCIAL FCU</v>
      </c>
      <c r="D8" s="13" t="s">
        <v>236</v>
      </c>
    </row>
    <row r="9">
      <c r="A9" s="6" t="s">
        <v>236</v>
      </c>
      <c r="B9" s="13" t="str">
        <f>VLOOKUP(A9,'Lender Reference Sheet'!A:B,2,false)</f>
        <v>AFECU</v>
      </c>
      <c r="D9" s="13" t="s">
        <v>239</v>
      </c>
    </row>
    <row r="10">
      <c r="A10" s="6" t="s">
        <v>239</v>
      </c>
      <c r="B10" s="13" t="str">
        <f>VLOOKUP(A10,'Lender Reference Sheet'!A:B,2,false)</f>
        <v>ALEXANDRIA T &amp; P FCU</v>
      </c>
      <c r="D10" s="13" t="s">
        <v>26</v>
      </c>
    </row>
    <row r="11">
      <c r="A11" s="6" t="s">
        <v>26</v>
      </c>
      <c r="B11" s="13" t="str">
        <f>VLOOKUP(A11,'Lender Reference Sheet'!A:B,2,false)</f>
        <v>ALLEGIANCE CU</v>
      </c>
      <c r="D11" s="13" t="s">
        <v>244</v>
      </c>
    </row>
    <row r="12">
      <c r="A12" s="6" t="s">
        <v>244</v>
      </c>
      <c r="B12" s="13" t="str">
        <f>VLOOKUP(A12,'Lender Reference Sheet'!A:B,2,false)</f>
        <v>ALLIANCE BANK CENTRAL TEXAS</v>
      </c>
      <c r="D12" s="13" t="s">
        <v>30</v>
      </c>
    </row>
    <row r="13">
      <c r="A13" s="74" t="s">
        <v>246</v>
      </c>
      <c r="B13" s="13" t="str">
        <f>VLOOKUP(A13,'Lender Reference Sheet'!A:B,2,false)</f>
        <v>ALLY FINANCIAL</v>
      </c>
      <c r="D13" s="13" t="s">
        <v>251</v>
      </c>
    </row>
    <row r="14">
      <c r="A14" s="74" t="s">
        <v>30</v>
      </c>
      <c r="B14" s="13" t="str">
        <f>VLOOKUP(A14,'Lender Reference Sheet'!A:B,2,false)</f>
        <v>ALLY FINANCIAL</v>
      </c>
      <c r="D14" s="13" t="s">
        <v>255</v>
      </c>
    </row>
    <row r="15">
      <c r="A15" s="6" t="s">
        <v>250</v>
      </c>
      <c r="B15" s="13" t="str">
        <f>VLOOKUP(A15,'Lender Reference Sheet'!A:B,2,false)</f>
        <v>ALTRA FCU</v>
      </c>
      <c r="D15" s="13" t="s">
        <v>261</v>
      </c>
    </row>
    <row r="16">
      <c r="A16" s="6" t="s">
        <v>251</v>
      </c>
      <c r="B16" s="13" t="str">
        <f>VLOOKUP(A16,'Lender Reference Sheet'!A:B,2,false)</f>
        <v>ALTRA FCU</v>
      </c>
      <c r="D16" s="13" t="s">
        <v>61</v>
      </c>
    </row>
    <row r="17">
      <c r="A17" s="6" t="s">
        <v>255</v>
      </c>
      <c r="B17" s="13" t="str">
        <f>VLOOKUP(A17,'Lender Reference Sheet'!A:B,2,false)</f>
        <v>AMERICA FIRST FCU</v>
      </c>
      <c r="D17" s="13" t="s">
        <v>62</v>
      </c>
    </row>
    <row r="18">
      <c r="A18" s="6" t="s">
        <v>261</v>
      </c>
      <c r="B18" s="13" t="str">
        <f>VLOOKUP(A18,'Lender Reference Sheet'!A:B,2,false)</f>
        <v>AMERICAN BANK</v>
      </c>
      <c r="D18" s="13" t="s">
        <v>274</v>
      </c>
    </row>
    <row r="19">
      <c r="A19" s="6" t="s">
        <v>262</v>
      </c>
      <c r="B19" s="13" t="str">
        <f>VLOOKUP(A19,'Lender Reference Sheet'!A:B,2,false)</f>
        <v>AMERICAN BANK</v>
      </c>
      <c r="D19" s="13" t="s">
        <v>63</v>
      </c>
    </row>
    <row r="20">
      <c r="A20" s="6" t="s">
        <v>266</v>
      </c>
      <c r="B20" s="13" t="str">
        <f>VLOOKUP(A20,'Lender Reference Sheet'!A:B,2,false)</f>
        <v>AMERICAN CREDIT ACCEPTANCE</v>
      </c>
      <c r="D20" s="13" t="s">
        <v>285</v>
      </c>
    </row>
    <row r="21">
      <c r="A21" s="6" t="s">
        <v>264</v>
      </c>
      <c r="B21" s="13" t="str">
        <f>VLOOKUP(A21,'Lender Reference Sheet'!A:B,2,false)</f>
        <v>AMERICAN CREDIT ACCEPTANCE</v>
      </c>
      <c r="D21" s="13" t="s">
        <v>293</v>
      </c>
    </row>
    <row r="22">
      <c r="A22" s="6" t="s">
        <v>61</v>
      </c>
      <c r="B22" s="13" t="str">
        <f>VLOOKUP(A22,'Lender Reference Sheet'!A:B,2,false)</f>
        <v>AMERICAN CREDIT ACCEPTANCE</v>
      </c>
      <c r="D22" s="13" t="s">
        <v>65</v>
      </c>
    </row>
    <row r="23">
      <c r="A23" s="6" t="s">
        <v>62</v>
      </c>
      <c r="B23" s="13" t="str">
        <f>VLOOKUP(A23,'Lender Reference Sheet'!A:B,2,false)</f>
        <v>AMERICAN HONDA FINANCE</v>
      </c>
      <c r="D23" s="13" t="s">
        <v>66</v>
      </c>
    </row>
    <row r="24">
      <c r="A24" s="6" t="s">
        <v>274</v>
      </c>
      <c r="B24" s="13" t="str">
        <f>VLOOKUP(A24,'Lender Reference Sheet'!A:B,2,false)</f>
        <v>AMERICAN NATIONAL BANK</v>
      </c>
      <c r="D24" s="13" t="s">
        <v>67</v>
      </c>
    </row>
    <row r="25">
      <c r="A25" s="6" t="s">
        <v>278</v>
      </c>
      <c r="B25" s="13" t="str">
        <f>VLOOKUP(A25,'Lender Reference Sheet'!A:B,2,false)</f>
        <v>AMERICREDIT FINANCIAL SERVICES</v>
      </c>
      <c r="D25" s="13" t="s">
        <v>320</v>
      </c>
    </row>
    <row r="26">
      <c r="A26" s="6" t="s">
        <v>279</v>
      </c>
      <c r="B26" s="13" t="str">
        <f>VLOOKUP(A26,'Lender Reference Sheet'!A:B,2,false)</f>
        <v>AMERICREDIT FINANCIAL SERVICES</v>
      </c>
      <c r="D26" s="13" t="s">
        <v>325</v>
      </c>
    </row>
    <row r="27">
      <c r="A27" s="74" t="s">
        <v>63</v>
      </c>
      <c r="B27" s="13" t="str">
        <f>VLOOKUP(A27,'Lender Reference Sheet'!A:B,2,false)</f>
        <v>AMERICREDIT FINANCIAL SERVICES</v>
      </c>
      <c r="D27" s="13" t="s">
        <v>70</v>
      </c>
    </row>
    <row r="28">
      <c r="A28" s="6" t="s">
        <v>280</v>
      </c>
      <c r="B28" s="13" t="str">
        <f>VLOOKUP(A28,'Lender Reference Sheet'!A:B,2,false)</f>
        <v>AMERICREDIT FINANCIAL SERVICES</v>
      </c>
      <c r="D28" s="13" t="s">
        <v>331</v>
      </c>
    </row>
    <row r="29">
      <c r="A29" s="6" t="s">
        <v>122</v>
      </c>
      <c r="B29" s="13" t="str">
        <f>VLOOKUP(A29,'Lender Reference Sheet'!A:B,2,false)</f>
        <v>GM FINANCIAL SERVICES</v>
      </c>
      <c r="D29" s="13" t="s">
        <v>333</v>
      </c>
    </row>
    <row r="30">
      <c r="A30" s="6" t="s">
        <v>275</v>
      </c>
      <c r="B30" s="13" t="str">
        <f>VLOOKUP(A30,'Lender Reference Sheet'!A:B,2,false)</f>
        <v>AMERICAN NATIONAL BANK</v>
      </c>
      <c r="D30" s="13" t="s">
        <v>71</v>
      </c>
    </row>
    <row r="31">
      <c r="A31" s="6" t="s">
        <v>285</v>
      </c>
      <c r="B31" s="13" t="str">
        <f>VLOOKUP(A31,'Lender Reference Sheet'!A:B,2,false)</f>
        <v>AMPLIFY CU</v>
      </c>
      <c r="D31" s="13" t="s">
        <v>345</v>
      </c>
    </row>
    <row r="32">
      <c r="A32" s="6" t="s">
        <v>288</v>
      </c>
      <c r="B32" s="13" t="str">
        <f>VLOOKUP(A32,'Lender Reference Sheet'!A:B,2,false)</f>
        <v>AMPLIFY CU</v>
      </c>
      <c r="D32" s="13" t="s">
        <v>346</v>
      </c>
    </row>
    <row r="33">
      <c r="A33" s="6" t="s">
        <v>290</v>
      </c>
      <c r="B33" s="13" t="str">
        <f>VLOOKUP(A33,'Lender Reference Sheet'!A:B,2,false)</f>
        <v>ANECA FCU</v>
      </c>
      <c r="D33" s="13" t="s">
        <v>72</v>
      </c>
    </row>
    <row r="34">
      <c r="A34" s="6" t="s">
        <v>291</v>
      </c>
      <c r="B34" s="13" t="str">
        <f>VLOOKUP(A34,'Lender Reference Sheet'!A:B,2,false)</f>
        <v>ANECA FCU</v>
      </c>
      <c r="D34" s="13" t="s">
        <v>353</v>
      </c>
    </row>
    <row r="35">
      <c r="A35" s="6" t="s">
        <v>293</v>
      </c>
      <c r="B35" s="13" t="str">
        <f>VLOOKUP(A35,'Lender Reference Sheet'!A:B,2,false)</f>
        <v>ANECA FCU</v>
      </c>
      <c r="D35" s="13" t="s">
        <v>355</v>
      </c>
    </row>
    <row r="36">
      <c r="A36" s="6" t="s">
        <v>65</v>
      </c>
      <c r="B36" s="13" t="str">
        <f>VLOOKUP(A36,'Lender Reference Sheet'!A:B,2,false)</f>
        <v>ARIVO ACCEPTANCE</v>
      </c>
      <c r="D36" s="13" t="s">
        <v>73</v>
      </c>
    </row>
    <row r="37">
      <c r="A37" s="6" t="s">
        <v>300</v>
      </c>
      <c r="B37" s="13" t="str">
        <f>VLOOKUP(A37,'Lender Reference Sheet'!A:B,2,false)</f>
        <v>ARIVO ACCEPTANCE</v>
      </c>
      <c r="D37" s="13" t="s">
        <v>74</v>
      </c>
    </row>
    <row r="38">
      <c r="A38" s="6" t="s">
        <v>302</v>
      </c>
      <c r="B38" s="13" t="str">
        <f>VLOOKUP(A38,'Lender Reference Sheet'!A:B,2,false)</f>
        <v>ARIVO ACCEPTANCE</v>
      </c>
      <c r="D38" s="13" t="s">
        <v>369</v>
      </c>
    </row>
    <row r="39">
      <c r="A39" s="6" t="s">
        <v>299</v>
      </c>
      <c r="B39" s="13" t="str">
        <f>VLOOKUP(A39,'Lender Reference Sheet'!A:B,2,false)</f>
        <v>ARIVO ACCEPTANCE</v>
      </c>
      <c r="D39" s="13" t="s">
        <v>377</v>
      </c>
    </row>
    <row r="40">
      <c r="A40" s="6" t="s">
        <v>297</v>
      </c>
      <c r="B40" s="13" t="str">
        <f>VLOOKUP(A40,'Lender Reference Sheet'!A:B,2,false)</f>
        <v>ARIVO ACCEPTANCE</v>
      </c>
      <c r="D40" s="13" t="s">
        <v>378</v>
      </c>
    </row>
    <row r="41">
      <c r="A41" s="6" t="s">
        <v>301</v>
      </c>
      <c r="B41" s="13" t="str">
        <f>VLOOKUP(A41,'Lender Reference Sheet'!A:B,2,false)</f>
        <v>ARIVO ACCEPTANCE</v>
      </c>
      <c r="D41" s="13" t="s">
        <v>76</v>
      </c>
    </row>
    <row r="42">
      <c r="A42" s="6" t="s">
        <v>66</v>
      </c>
      <c r="B42" s="13" t="str">
        <f>VLOOKUP(A42,'Lender Reference Sheet'!A:B,2,false)</f>
        <v>ARKANSAS FCU</v>
      </c>
      <c r="D42" s="13" t="s">
        <v>389</v>
      </c>
    </row>
    <row r="43">
      <c r="A43" s="6" t="s">
        <v>67</v>
      </c>
      <c r="B43" s="13" t="str">
        <f>VLOOKUP(A43,'Lender Reference Sheet'!A:B,2,false)</f>
        <v>ARVEST BANK</v>
      </c>
      <c r="D43" s="13" t="s">
        <v>392</v>
      </c>
    </row>
    <row r="44">
      <c r="A44" s="6" t="s">
        <v>323</v>
      </c>
      <c r="B44" s="13" t="str">
        <f>VLOOKUP(A44,'Lender Reference Sheet'!A:B,2,false)</f>
        <v>AUSTIN BANK TEXAS </v>
      </c>
      <c r="D44" s="13" t="s">
        <v>78</v>
      </c>
    </row>
    <row r="45">
      <c r="A45" s="6" t="s">
        <v>68</v>
      </c>
      <c r="B45" s="13" t="str">
        <f>VLOOKUP(A45,'Lender Reference Sheet'!A:B,2,false)</f>
        <v>AUSTIN BANK TEXAS </v>
      </c>
      <c r="D45" s="13" t="s">
        <v>398</v>
      </c>
    </row>
    <row r="46">
      <c r="A46" s="6" t="s">
        <v>319</v>
      </c>
      <c r="B46" s="13" t="str">
        <f>VLOOKUP(A46,'Lender Reference Sheet'!A:B,2,false)</f>
        <v>AUSTIN BANK TEXAS </v>
      </c>
      <c r="D46" s="13" t="s">
        <v>79</v>
      </c>
    </row>
    <row r="47">
      <c r="A47" s="6" t="s">
        <v>322</v>
      </c>
      <c r="B47" s="13" t="str">
        <f>VLOOKUP(A47,'Lender Reference Sheet'!A:B,2,false)</f>
        <v>AUSTIN BANK TEXAS </v>
      </c>
      <c r="D47" s="13" t="s">
        <v>411</v>
      </c>
    </row>
    <row r="48">
      <c r="A48" s="6" t="s">
        <v>325</v>
      </c>
      <c r="B48" s="13" t="str">
        <f>VLOOKUP(A48,'Lender Reference Sheet'!A:B,2,false)</f>
        <v>AUSTIN TELCO FCU</v>
      </c>
      <c r="D48" s="13" t="s">
        <v>80</v>
      </c>
    </row>
    <row r="49">
      <c r="A49" s="6" t="s">
        <v>70</v>
      </c>
      <c r="B49" s="13" t="str">
        <f>VLOOKUP(A49,'Lender Reference Sheet'!A:B,2,false)</f>
        <v>AZURA CU</v>
      </c>
      <c r="D49" s="13" t="s">
        <v>413</v>
      </c>
    </row>
    <row r="50">
      <c r="A50" s="6" t="s">
        <v>331</v>
      </c>
      <c r="B50" s="13" t="str">
        <f>VLOOKUP(A50,'Lender Reference Sheet'!A:B,2,false)</f>
        <v>BANC FIRST</v>
      </c>
      <c r="D50" s="13" t="s">
        <v>414</v>
      </c>
    </row>
    <row r="51">
      <c r="A51" s="6" t="s">
        <v>335</v>
      </c>
      <c r="B51" s="13" t="str">
        <f>VLOOKUP(A51,'Lender Reference Sheet'!A:B,2,false)</f>
        <v>BANCORPSOUTH BANK</v>
      </c>
      <c r="D51" s="13" t="s">
        <v>417</v>
      </c>
    </row>
    <row r="52">
      <c r="A52" s="6" t="s">
        <v>333</v>
      </c>
      <c r="B52" s="13" t="str">
        <f>VLOOKUP(A52,'Lender Reference Sheet'!A:B,2,false)</f>
        <v>BANCORPSOUTH BANK</v>
      </c>
      <c r="D52" s="13" t="s">
        <v>421</v>
      </c>
    </row>
    <row r="53">
      <c r="A53" s="6" t="s">
        <v>332</v>
      </c>
      <c r="B53" s="13" t="str">
        <f>VLOOKUP(A53,'Lender Reference Sheet'!A:B,2,false)</f>
        <v>BANCORPSOUTH BANK</v>
      </c>
      <c r="D53" s="13" t="s">
        <v>424</v>
      </c>
    </row>
    <row r="54">
      <c r="A54" s="6" t="s">
        <v>336</v>
      </c>
      <c r="B54" s="13" t="str">
        <f>VLOOKUP(A54,'Lender Reference Sheet'!A:B,2,false)</f>
        <v>BANCORPSOUTH BANK</v>
      </c>
      <c r="D54" s="13" t="s">
        <v>427</v>
      </c>
    </row>
    <row r="55">
      <c r="A55" s="74" t="s">
        <v>71</v>
      </c>
      <c r="B55" s="13" t="str">
        <f>VLOOKUP(A55,'Lender Reference Sheet'!A:B,2,false)</f>
        <v>BANK OF AMERICA</v>
      </c>
      <c r="D55" s="13" t="s">
        <v>428</v>
      </c>
    </row>
    <row r="56">
      <c r="A56" s="6" t="s">
        <v>338</v>
      </c>
      <c r="B56" s="13" t="str">
        <f>VLOOKUP(A56,'Lender Reference Sheet'!A:B,2,false)</f>
        <v>BANK OF AMERICA</v>
      </c>
      <c r="D56" s="13" t="s">
        <v>430</v>
      </c>
    </row>
    <row r="57">
      <c r="A57" s="6" t="s">
        <v>339</v>
      </c>
      <c r="B57" s="13" t="str">
        <f>VLOOKUP(A57,'Lender Reference Sheet'!A:B,2,false)</f>
        <v>BANK OF AMERICA</v>
      </c>
      <c r="D57" s="13" t="s">
        <v>435</v>
      </c>
    </row>
    <row r="58">
      <c r="A58" s="6" t="s">
        <v>340</v>
      </c>
      <c r="B58" s="13" t="str">
        <f>VLOOKUP(A58,'Lender Reference Sheet'!A:B,2,false)</f>
        <v>BANK OF AMERICA</v>
      </c>
      <c r="D58" s="13" t="s">
        <v>437</v>
      </c>
    </row>
    <row r="59">
      <c r="A59" s="6" t="s">
        <v>345</v>
      </c>
      <c r="B59" s="13" t="str">
        <f>VLOOKUP(A59,'Lender Reference Sheet'!A:B,2,false)</f>
        <v>BANK OF PRESCOTT</v>
      </c>
      <c r="D59" s="13" t="s">
        <v>81</v>
      </c>
    </row>
    <row r="60">
      <c r="A60" s="6" t="s">
        <v>346</v>
      </c>
      <c r="B60" s="13" t="str">
        <f>VLOOKUP(A60,'Lender Reference Sheet'!A:B,2,false)</f>
        <v>BANK OF THE WEST</v>
      </c>
      <c r="D60" s="13" t="s">
        <v>443</v>
      </c>
    </row>
    <row r="61">
      <c r="A61" s="6" t="s">
        <v>72</v>
      </c>
      <c r="B61" s="13" t="str">
        <f>VLOOKUP(A61,'Lender Reference Sheet'!A:B,2,false)</f>
        <v>BARKSDALE FCU</v>
      </c>
      <c r="D61" s="13" t="s">
        <v>449</v>
      </c>
    </row>
    <row r="62">
      <c r="A62" s="6" t="s">
        <v>350</v>
      </c>
      <c r="B62" s="13" t="str">
        <f>VLOOKUP(A62,'Lender Reference Sheet'!A:B,2,false)</f>
        <v>BARKSDALE FCU</v>
      </c>
      <c r="D62" s="13" t="s">
        <v>450</v>
      </c>
    </row>
    <row r="63">
      <c r="A63" s="6" t="s">
        <v>353</v>
      </c>
      <c r="B63" s="13" t="str">
        <f>VLOOKUP(A63,'Lender Reference Sheet'!A:B,2,false)</f>
        <v>BAXTER CU</v>
      </c>
      <c r="D63" s="13" t="s">
        <v>452</v>
      </c>
    </row>
    <row r="64">
      <c r="A64" s="6" t="s">
        <v>355</v>
      </c>
      <c r="B64" s="13" t="str">
        <f>VLOOKUP(A64,'Lender Reference Sheet'!A:B,2,false)</f>
        <v>BAYCEL FCU</v>
      </c>
      <c r="D64" s="13" t="s">
        <v>454</v>
      </c>
    </row>
    <row r="65">
      <c r="A65" s="6" t="s">
        <v>359</v>
      </c>
      <c r="B65" s="13" t="str">
        <f>VLOOKUP(A65,'Lender Reference Sheet'!A:B,2,false)</f>
        <v>BB&amp;T</v>
      </c>
      <c r="D65" s="13" t="s">
        <v>448</v>
      </c>
    </row>
    <row r="66">
      <c r="A66" s="6" t="s">
        <v>73</v>
      </c>
      <c r="B66" s="13" t="str">
        <f>VLOOKUP(A66,'Lender Reference Sheet'!A:B,2,false)</f>
        <v>BB&amp;T</v>
      </c>
      <c r="D66" s="13" t="s">
        <v>455</v>
      </c>
    </row>
    <row r="67">
      <c r="A67" s="6" t="s">
        <v>74</v>
      </c>
      <c r="B67" s="13" t="str">
        <f>VLOOKUP(A67,'Lender Reference Sheet'!A:B,2,false)</f>
        <v>PNC BANK</v>
      </c>
      <c r="D67" s="13" t="s">
        <v>457</v>
      </c>
    </row>
    <row r="68">
      <c r="A68" s="6" t="s">
        <v>363</v>
      </c>
      <c r="B68" s="13" t="str">
        <f>VLOOKUP(A68,'Lender Reference Sheet'!A:B,2,false)</f>
        <v>PNC BANK</v>
      </c>
      <c r="D68" s="13" t="s">
        <v>459</v>
      </c>
    </row>
    <row r="69">
      <c r="A69" s="6" t="s">
        <v>489</v>
      </c>
      <c r="B69" s="13" t="str">
        <f>VLOOKUP(A69,'Lender Reference Sheet'!A:B,2,false)</f>
        <v>PNC BANK</v>
      </c>
      <c r="D69" s="13" t="s">
        <v>1512</v>
      </c>
    </row>
    <row r="70">
      <c r="A70" s="6" t="s">
        <v>362</v>
      </c>
      <c r="B70" s="13" t="str">
        <f>VLOOKUP(A70,'Lender Reference Sheet'!A:B,2,false)</f>
        <v>PNC BANK</v>
      </c>
      <c r="D70" s="13" t="s">
        <v>465</v>
      </c>
    </row>
    <row r="71">
      <c r="A71" s="6" t="s">
        <v>361</v>
      </c>
      <c r="B71" s="13" t="str">
        <f>VLOOKUP(A71,'Lender Reference Sheet'!A:B,2,false)</f>
        <v>PNC BANK</v>
      </c>
      <c r="D71" s="13" t="s">
        <v>470</v>
      </c>
    </row>
    <row r="72">
      <c r="A72" s="74" t="s">
        <v>491</v>
      </c>
      <c r="B72" s="13" t="str">
        <f>VLOOKUP(A72,'Lender Reference Sheet'!A:B,2,false)</f>
        <v>PNC BANK</v>
      </c>
      <c r="D72" s="13" t="s">
        <v>474</v>
      </c>
    </row>
    <row r="73">
      <c r="A73" s="6" t="s">
        <v>373</v>
      </c>
      <c r="B73" s="13" t="str">
        <f>VLOOKUP(A73,'Lender Reference Sheet'!A:B,2,false)</f>
        <v>BMO HARRIS BANK</v>
      </c>
      <c r="D73" s="13" t="s">
        <v>82</v>
      </c>
    </row>
    <row r="74">
      <c r="A74" s="74" t="s">
        <v>75</v>
      </c>
      <c r="B74" s="13" t="str">
        <f>VLOOKUP(A74,'Lender Reference Sheet'!A:B,2,false)</f>
        <v>BMO HARRIS BANK</v>
      </c>
      <c r="D74" s="13" t="s">
        <v>83</v>
      </c>
    </row>
    <row r="75">
      <c r="A75" s="6" t="s">
        <v>370</v>
      </c>
      <c r="B75" s="13" t="str">
        <f>VLOOKUP(A75,'Lender Reference Sheet'!A:B,2,false)</f>
        <v>BMO HARRIS BANK</v>
      </c>
      <c r="D75" s="13" t="s">
        <v>84</v>
      </c>
    </row>
    <row r="76">
      <c r="A76" s="6" t="s">
        <v>374</v>
      </c>
      <c r="B76" s="13" t="str">
        <f>VLOOKUP(A76,'Lender Reference Sheet'!A:B,2,false)</f>
        <v>BMO HARRIS BANK</v>
      </c>
      <c r="D76" s="13" t="s">
        <v>480</v>
      </c>
    </row>
    <row r="77">
      <c r="A77" s="6" t="s">
        <v>368</v>
      </c>
      <c r="B77" s="13" t="str">
        <f>VLOOKUP(A77,'Lender Reference Sheet'!A:B,2,false)</f>
        <v>BMO HARRIS BANK</v>
      </c>
      <c r="D77" s="13" t="s">
        <v>482</v>
      </c>
    </row>
    <row r="78">
      <c r="A78" s="6" t="s">
        <v>369</v>
      </c>
      <c r="B78" s="13" t="str">
        <f>VLOOKUP(A78,'Lender Reference Sheet'!A:B,2,false)</f>
        <v>BMO HARRIS BANK</v>
      </c>
      <c r="D78" s="13" t="s">
        <v>487</v>
      </c>
    </row>
    <row r="79">
      <c r="A79" s="6" t="s">
        <v>371</v>
      </c>
      <c r="B79" s="13" t="str">
        <f>VLOOKUP(A79,'Lender Reference Sheet'!A:B,2,false)</f>
        <v>BMO HARRIS BANK</v>
      </c>
      <c r="D79" s="13" t="s">
        <v>493</v>
      </c>
    </row>
    <row r="80">
      <c r="A80" s="6" t="s">
        <v>372</v>
      </c>
      <c r="B80" s="13" t="str">
        <f>VLOOKUP(A80,'Lender Reference Sheet'!A:B,2,false)</f>
        <v>BMO HARRIS BANK</v>
      </c>
      <c r="D80" s="13" t="s">
        <v>1513</v>
      </c>
    </row>
    <row r="81">
      <c r="A81" s="6" t="s">
        <v>375</v>
      </c>
      <c r="B81" s="13" t="str">
        <f>VLOOKUP(A81,'Lender Reference Sheet'!A:B,2,false)</f>
        <v>BMO HARRIS BANK</v>
      </c>
      <c r="D81" s="13" t="s">
        <v>505</v>
      </c>
    </row>
    <row r="82">
      <c r="A82" s="6" t="s">
        <v>376</v>
      </c>
      <c r="B82" s="13" t="str">
        <f>VLOOKUP(A82,'Lender Reference Sheet'!A:B,2,false)</f>
        <v>BMO HARRIS BANK</v>
      </c>
      <c r="D82" s="13" t="s">
        <v>86</v>
      </c>
    </row>
    <row r="83">
      <c r="A83" s="6" t="s">
        <v>377</v>
      </c>
      <c r="B83" s="13" t="str">
        <f>VLOOKUP(A83,'Lender Reference Sheet'!A:B,2,false)</f>
        <v>BNA BANK</v>
      </c>
      <c r="D83" s="13" t="s">
        <v>87</v>
      </c>
    </row>
    <row r="84">
      <c r="A84" s="6" t="s">
        <v>378</v>
      </c>
      <c r="B84" s="13" t="str">
        <f>VLOOKUP(A84,'Lender Reference Sheet'!A:B,2,false)</f>
        <v>BODCAW BANK</v>
      </c>
      <c r="D84" s="13" t="s">
        <v>516</v>
      </c>
    </row>
    <row r="85">
      <c r="A85" s="6" t="s">
        <v>76</v>
      </c>
      <c r="B85" s="13" t="str">
        <f>VLOOKUP(A85,'Lender Reference Sheet'!A:B,2,false)</f>
        <v>BOSSIER FCU</v>
      </c>
      <c r="D85" s="13" t="s">
        <v>88</v>
      </c>
    </row>
    <row r="86">
      <c r="A86" s="6" t="s">
        <v>379</v>
      </c>
      <c r="B86" s="13" t="str">
        <f>VLOOKUP(A86,'Lender Reference Sheet'!A:B,2,false)</f>
        <v>BOSSIER FCU</v>
      </c>
      <c r="D86" s="13" t="s">
        <v>89</v>
      </c>
    </row>
    <row r="87">
      <c r="A87" s="6" t="s">
        <v>381</v>
      </c>
      <c r="B87" s="13" t="str">
        <f>VLOOKUP(A87,'Lender Reference Sheet'!A:B,2,false)</f>
        <v>BOSSIER FCU</v>
      </c>
      <c r="D87" s="13" t="s">
        <v>90</v>
      </c>
    </row>
    <row r="88">
      <c r="A88" s="6" t="s">
        <v>389</v>
      </c>
      <c r="B88" s="13" t="str">
        <f>VLOOKUP(A88,'Lender Reference Sheet'!A:B,2,false)</f>
        <v>CADDO PARISH TEACHERS FCU</v>
      </c>
      <c r="D88" s="13" t="s">
        <v>91</v>
      </c>
    </row>
    <row r="89">
      <c r="A89" s="6" t="s">
        <v>392</v>
      </c>
      <c r="B89" s="13" t="str">
        <f>VLOOKUP(A89,'Lender Reference Sheet'!A:B,2,false)</f>
        <v>CADENCE BANK</v>
      </c>
      <c r="D89" s="13" t="s">
        <v>92</v>
      </c>
    </row>
    <row r="90">
      <c r="A90" s="6" t="s">
        <v>78</v>
      </c>
      <c r="B90" s="13" t="str">
        <f>VLOOKUP(A90,'Lender Reference Sheet'!A:B,2,false)</f>
        <v>CAL-COM FCU</v>
      </c>
      <c r="D90" s="13" t="s">
        <v>525</v>
      </c>
    </row>
    <row r="91">
      <c r="A91" s="6" t="s">
        <v>395</v>
      </c>
      <c r="B91" s="13" t="str">
        <f>VLOOKUP(A91,'Lender Reference Sheet'!A:B,2,false)</f>
        <v>CAMPUS FCU</v>
      </c>
      <c r="D91" s="13" t="s">
        <v>526</v>
      </c>
    </row>
    <row r="92">
      <c r="A92" s="6" t="s">
        <v>396</v>
      </c>
      <c r="B92" s="13" t="str">
        <f>VLOOKUP(A92,'Lender Reference Sheet'!A:B,2,false)</f>
        <v>CAMPUS FCU</v>
      </c>
      <c r="D92" s="13" t="s">
        <v>530</v>
      </c>
    </row>
    <row r="93">
      <c r="A93" s="6" t="s">
        <v>398</v>
      </c>
      <c r="B93" s="13" t="str">
        <f>VLOOKUP(A93,'Lender Reference Sheet'!A:B,2,false)</f>
        <v>CAMPUS FCU</v>
      </c>
      <c r="D93" s="13" t="s">
        <v>533</v>
      </c>
    </row>
    <row r="94">
      <c r="A94" s="74" t="s">
        <v>399</v>
      </c>
      <c r="B94" s="13" t="str">
        <f>VLOOKUP(A94,'Lender Reference Sheet'!A:B,2,false)</f>
        <v>CAPITAL ONE</v>
      </c>
      <c r="D94" s="13" t="s">
        <v>94</v>
      </c>
    </row>
    <row r="95">
      <c r="A95" s="6" t="s">
        <v>79</v>
      </c>
      <c r="B95" s="13" t="str">
        <f>VLOOKUP(A95,'Lender Reference Sheet'!A:B,2,false)</f>
        <v>CAPITAL ONE</v>
      </c>
      <c r="D95" s="13" t="s">
        <v>1514</v>
      </c>
    </row>
    <row r="96">
      <c r="A96" s="6" t="s">
        <v>402</v>
      </c>
      <c r="B96" s="13" t="str">
        <f>VLOOKUP(A96,'Lender Reference Sheet'!A:B,2,false)</f>
        <v>CAPITAL ONE</v>
      </c>
      <c r="D96" s="13" t="s">
        <v>545</v>
      </c>
    </row>
    <row r="97">
      <c r="A97" s="6" t="s">
        <v>411</v>
      </c>
      <c r="B97" s="13" t="str">
        <f>VLOOKUP(A97,'Lender Reference Sheet'!A:B,2,false)</f>
        <v>CARTER FCU</v>
      </c>
      <c r="D97" s="13" t="s">
        <v>546</v>
      </c>
    </row>
    <row r="98">
      <c r="A98" s="6" t="s">
        <v>408</v>
      </c>
      <c r="B98" s="13" t="str">
        <f>VLOOKUP(A98,'Lender Reference Sheet'!A:B,2,false)</f>
        <v>CARTER FCU</v>
      </c>
      <c r="D98" s="13" t="s">
        <v>548</v>
      </c>
    </row>
    <row r="99">
      <c r="A99" s="6" t="s">
        <v>409</v>
      </c>
      <c r="B99" s="13" t="str">
        <f>VLOOKUP(A99,'Lender Reference Sheet'!A:B,2,false)</f>
        <v>CARTER FCU</v>
      </c>
      <c r="D99" s="13" t="s">
        <v>95</v>
      </c>
    </row>
    <row r="100">
      <c r="A100" s="6" t="s">
        <v>80</v>
      </c>
      <c r="B100" s="13" t="str">
        <f>VLOOKUP(A100,'Lender Reference Sheet'!A:B,2,false)</f>
        <v>CASH</v>
      </c>
      <c r="D100" s="13" t="s">
        <v>551</v>
      </c>
    </row>
    <row r="101">
      <c r="A101" s="6" t="s">
        <v>413</v>
      </c>
      <c r="B101" s="13" t="str">
        <f>VLOOKUP(A101,'Lender Reference Sheet'!A:B,2,false)</f>
        <v>CASS COUNTY BANK</v>
      </c>
      <c r="D101" s="13" t="s">
        <v>552</v>
      </c>
    </row>
    <row r="102">
      <c r="A102" s="6" t="s">
        <v>414</v>
      </c>
      <c r="B102" s="13" t="str">
        <f>VLOOKUP(A102,'Lender Reference Sheet'!A:B,2,false)</f>
        <v>CATHOLIC FAMILY FCU</v>
      </c>
      <c r="D102" s="13" t="s">
        <v>556</v>
      </c>
    </row>
    <row r="103">
      <c r="A103" s="6" t="s">
        <v>417</v>
      </c>
      <c r="B103" s="13" t="str">
        <f>VLOOKUP(A103,'Lender Reference Sheet'!A:B,2,false)</f>
        <v>CEFCU</v>
      </c>
      <c r="D103" s="13" t="s">
        <v>562</v>
      </c>
    </row>
    <row r="104">
      <c r="A104" s="6" t="s">
        <v>421</v>
      </c>
      <c r="B104" s="13" t="str">
        <f>VLOOKUP(A104,'Lender Reference Sheet'!A:B,2,false)</f>
        <v>CENTEX CITIZENS CU</v>
      </c>
      <c r="D104" s="13" t="s">
        <v>96</v>
      </c>
    </row>
    <row r="105">
      <c r="A105" s="6" t="s">
        <v>424</v>
      </c>
      <c r="B105" s="13" t="str">
        <f>VLOOKUP(A105,'Lender Reference Sheet'!A:B,2,false)</f>
        <v>CENTRAL NATIONAL BANK</v>
      </c>
      <c r="D105" s="13" t="s">
        <v>97</v>
      </c>
    </row>
    <row r="106">
      <c r="A106" s="6" t="s">
        <v>427</v>
      </c>
      <c r="B106" s="13" t="str">
        <f>VLOOKUP(A106,'Lender Reference Sheet'!A:B,2,false)</f>
        <v>CENTRIC BANK</v>
      </c>
      <c r="D106" s="13" t="s">
        <v>98</v>
      </c>
    </row>
    <row r="107">
      <c r="A107" s="6" t="s">
        <v>428</v>
      </c>
      <c r="B107" s="13" t="str">
        <f>VLOOKUP(A107,'Lender Reference Sheet'!A:B,2,false)</f>
        <v>CENTRIC FCU</v>
      </c>
      <c r="D107" s="13" t="s">
        <v>578</v>
      </c>
    </row>
    <row r="108">
      <c r="A108" s="6" t="s">
        <v>430</v>
      </c>
      <c r="B108" s="13" t="str">
        <f>VLOOKUP(A108,'Lender Reference Sheet'!A:B,2,false)</f>
        <v>CENTRIC FCU</v>
      </c>
      <c r="D108" s="13" t="s">
        <v>579</v>
      </c>
    </row>
    <row r="109">
      <c r="A109" s="6" t="s">
        <v>435</v>
      </c>
      <c r="B109" s="13" t="str">
        <f>VLOOKUP(A109,'Lender Reference Sheet'!A:B,2,false)</f>
        <v>CHASE AUTO FINANCE</v>
      </c>
      <c r="D109" s="13" t="s">
        <v>586</v>
      </c>
    </row>
    <row r="110">
      <c r="A110" s="6" t="s">
        <v>436</v>
      </c>
      <c r="B110" s="13" t="str">
        <f>VLOOKUP(A110,'Lender Reference Sheet'!A:B,2,false)</f>
        <v>CHASE AUTO FINANCE</v>
      </c>
      <c r="D110" s="13" t="s">
        <v>589</v>
      </c>
    </row>
    <row r="111">
      <c r="A111" s="6" t="s">
        <v>437</v>
      </c>
      <c r="B111" s="13" t="str">
        <f>VLOOKUP(A111,'Lender Reference Sheet'!A:B,2,false)</f>
        <v>CHEMCEL FCU</v>
      </c>
      <c r="D111" s="13" t="s">
        <v>595</v>
      </c>
    </row>
    <row r="112">
      <c r="A112" s="6" t="s">
        <v>416</v>
      </c>
      <c r="B112" s="13" t="str">
        <f>VLOOKUP(A112,'Lender Reference Sheet'!A:B,2,false)</f>
        <v>CHRYSLER CAPITAL</v>
      </c>
      <c r="D112" s="13" t="s">
        <v>596</v>
      </c>
    </row>
    <row r="113">
      <c r="A113" s="74" t="s">
        <v>81</v>
      </c>
      <c r="B113" s="13" t="str">
        <f>VLOOKUP(A113,'Lender Reference Sheet'!A:B,2,false)</f>
        <v>CHRYSLER CAPITAL</v>
      </c>
      <c r="D113" s="13" t="s">
        <v>597</v>
      </c>
    </row>
    <row r="114">
      <c r="A114" s="6" t="s">
        <v>443</v>
      </c>
      <c r="B114" s="13" t="str">
        <f>VLOOKUP(A114,'Lender Reference Sheet'!A:B,2,false)</f>
        <v>CIG FINANCIAL</v>
      </c>
      <c r="D114" s="13" t="s">
        <v>600</v>
      </c>
    </row>
    <row r="115">
      <c r="A115" s="6" t="s">
        <v>449</v>
      </c>
      <c r="B115" s="13" t="str">
        <f>VLOOKUP(A115,'Lender Reference Sheet'!A:B,2,false)</f>
        <v>CITIZENS STATE BANK</v>
      </c>
      <c r="D115" s="13" t="s">
        <v>100</v>
      </c>
    </row>
    <row r="116">
      <c r="A116" s="6" t="s">
        <v>450</v>
      </c>
      <c r="B116" s="13" t="str">
        <f>VLOOKUP(A116,'Lender Reference Sheet'!A:B,2,false)</f>
        <v>CITIZENS BANK &amp; TRUST</v>
      </c>
      <c r="D116" s="13" t="s">
        <v>609</v>
      </c>
    </row>
    <row r="117">
      <c r="A117" s="6" t="s">
        <v>452</v>
      </c>
      <c r="B117" s="13" t="str">
        <f>VLOOKUP(A117,'Lender Reference Sheet'!A:B,2,false)</f>
        <v>CITIZENS NATIONAL BANK</v>
      </c>
      <c r="D117" s="13" t="s">
        <v>615</v>
      </c>
    </row>
    <row r="118">
      <c r="A118" s="6" t="s">
        <v>454</v>
      </c>
      <c r="B118" s="13" t="str">
        <f>VLOOKUP(A118,'Lender Reference Sheet'!A:B,2,false)</f>
        <v>CITIZENS NATIONAL BANK-HILLSBORO</v>
      </c>
      <c r="D118" s="13" t="s">
        <v>617</v>
      </c>
    </row>
    <row r="119">
      <c r="A119" s="6" t="s">
        <v>448</v>
      </c>
      <c r="B119" s="13" t="str">
        <f>VLOOKUP(A119,'Lender Reference Sheet'!A:B,2,false)</f>
        <v>CITIZENS STATE BANK</v>
      </c>
      <c r="D119" s="13" t="s">
        <v>623</v>
      </c>
    </row>
    <row r="120">
      <c r="A120" s="6" t="s">
        <v>455</v>
      </c>
      <c r="B120" s="13" t="str">
        <f>VLOOKUP(A120,'Lender Reference Sheet'!A:B,2,false)</f>
        <v>CITIZENS STATE BANK OF WHITNEY</v>
      </c>
      <c r="D120" s="13" t="s">
        <v>629</v>
      </c>
    </row>
    <row r="121">
      <c r="A121" s="6" t="s">
        <v>457</v>
      </c>
      <c r="B121" s="13" t="str">
        <f>VLOOKUP(A121,'Lender Reference Sheet'!A:B,2,false)</f>
        <v>CITY CU</v>
      </c>
      <c r="D121" s="13" t="s">
        <v>632</v>
      </c>
    </row>
    <row r="122">
      <c r="A122" s="6" t="s">
        <v>459</v>
      </c>
      <c r="B122" s="13" t="str">
        <f>VLOOKUP(A122,'Lender Reference Sheet'!A:B,2,false)</f>
        <v>CITY NATIONAL BANK</v>
      </c>
      <c r="D122" s="13" t="s">
        <v>104</v>
      </c>
    </row>
    <row r="123">
      <c r="A123" s="6" t="s">
        <v>464</v>
      </c>
      <c r="B123" s="13" t="str">
        <f>VLOOKUP(A123,'Lender Reference Sheet'!A:B,2,false)</f>
        <v>COASTAL BEND FCU</v>
      </c>
      <c r="D123" s="13" t="s">
        <v>636</v>
      </c>
    </row>
    <row r="124">
      <c r="A124" s="6" t="s">
        <v>465</v>
      </c>
      <c r="B124" s="13" t="str">
        <f>VLOOKUP(A124,'Lender Reference Sheet'!A:B,2,false)</f>
        <v>COASTAL COMMUNITY AND TEACHERS CU</v>
      </c>
      <c r="D124" s="13" t="s">
        <v>639</v>
      </c>
    </row>
    <row r="125">
      <c r="A125" s="6" t="s">
        <v>470</v>
      </c>
      <c r="B125" s="13" t="str">
        <f>VLOOKUP(A125,'Lender Reference Sheet'!A:B,2,false)</f>
        <v>COCA-COLA FCU</v>
      </c>
      <c r="D125" s="13" t="s">
        <v>105</v>
      </c>
    </row>
    <row r="126">
      <c r="A126" s="6" t="s">
        <v>474</v>
      </c>
      <c r="B126" s="13" t="str">
        <f>VLOOKUP(A126,'Lender Reference Sheet'!A:B,2,false)</f>
        <v>COMANCHE COUNTY FCU</v>
      </c>
      <c r="D126" s="13" t="s">
        <v>648</v>
      </c>
    </row>
    <row r="127">
      <c r="A127" s="6" t="s">
        <v>82</v>
      </c>
      <c r="B127" s="13" t="str">
        <f>VLOOKUP(A127,'Lender Reference Sheet'!A:B,2,false)</f>
        <v>COMMERCE BANK</v>
      </c>
      <c r="D127" s="13" t="s">
        <v>649</v>
      </c>
    </row>
    <row r="128">
      <c r="A128" s="6" t="s">
        <v>83</v>
      </c>
      <c r="B128" s="13" t="str">
        <f>VLOOKUP(A128,'Lender Reference Sheet'!A:B,2,false)</f>
        <v>COMMERCIAL NATIONAL BANK</v>
      </c>
      <c r="D128" s="13" t="s">
        <v>653</v>
      </c>
    </row>
    <row r="129">
      <c r="A129" s="6" t="s">
        <v>84</v>
      </c>
      <c r="B129" s="13" t="str">
        <f>VLOOKUP(A129,'Lender Reference Sheet'!A:B,2,false)</f>
        <v>COMMUNICATION FCU</v>
      </c>
      <c r="D129" s="13" t="s">
        <v>106</v>
      </c>
    </row>
    <row r="130">
      <c r="A130" s="6" t="s">
        <v>480</v>
      </c>
      <c r="B130" s="13" t="str">
        <f>VLOOKUP(A130,'Lender Reference Sheet'!A:B,2,false)</f>
        <v>COMMUNITY BANK &amp; TRUST</v>
      </c>
      <c r="D130" s="13" t="s">
        <v>659</v>
      </c>
    </row>
    <row r="131">
      <c r="A131" s="6" t="s">
        <v>482</v>
      </c>
      <c r="B131" s="13" t="str">
        <f>VLOOKUP(A131,'Lender Reference Sheet'!A:B,2,false)</f>
        <v>COMMUNITY BANK &amp; TRUST</v>
      </c>
      <c r="D131" s="13" t="s">
        <v>664</v>
      </c>
    </row>
    <row r="132">
      <c r="A132" s="6" t="s">
        <v>487</v>
      </c>
      <c r="B132" s="13" t="str">
        <f>VLOOKUP(A132,'Lender Reference Sheet'!A:B,2,false)</f>
        <v>COMMUNITY STATE BANK</v>
      </c>
      <c r="D132" s="13" t="s">
        <v>668</v>
      </c>
    </row>
    <row r="133">
      <c r="A133" s="6" t="s">
        <v>492</v>
      </c>
      <c r="B133" s="13" t="str">
        <f>VLOOKUP(A133,'Lender Reference Sheet'!A:B,2,false)</f>
        <v>CONSUMER PORTFOLIO SERVICES</v>
      </c>
      <c r="D133" s="13" t="s">
        <v>671</v>
      </c>
    </row>
    <row r="134">
      <c r="A134" s="6" t="s">
        <v>496</v>
      </c>
      <c r="B134" s="13" t="str">
        <f>VLOOKUP(A134,'Lender Reference Sheet'!A:B,2,false)</f>
        <v>CONSUMER PORTFOLIO SERVICES</v>
      </c>
      <c r="D134" s="13" t="s">
        <v>673</v>
      </c>
    </row>
    <row r="135">
      <c r="A135" s="6" t="s">
        <v>85</v>
      </c>
      <c r="B135" s="13" t="str">
        <f>VLOOKUP(A135,'Lender Reference Sheet'!A:B,2,false)</f>
        <v>CONSUMER PORTFOLIO SERVICES</v>
      </c>
      <c r="D135" s="13" t="s">
        <v>676</v>
      </c>
    </row>
    <row r="136">
      <c r="A136" s="6" t="s">
        <v>508</v>
      </c>
      <c r="B136" s="13" t="str">
        <f>VLOOKUP(A136,'Lender Reference Sheet'!A:B,2,false)</f>
        <v>CONSUMER PORTFOLIO SERVICES</v>
      </c>
      <c r="D136" s="13" t="s">
        <v>677</v>
      </c>
    </row>
    <row r="137">
      <c r="A137" s="6" t="s">
        <v>493</v>
      </c>
      <c r="B137" s="13" t="str">
        <f>VLOOKUP(A137,'Lender Reference Sheet'!A:B,2,false)</f>
        <v>CONSUMER PORTFOLIO SERVICES</v>
      </c>
      <c r="D137" s="13" t="s">
        <v>679</v>
      </c>
    </row>
    <row r="138">
      <c r="A138" s="6" t="s">
        <v>495</v>
      </c>
      <c r="B138" s="13" t="str">
        <f>VLOOKUP(A138,'Lender Reference Sheet'!A:B,2,false)</f>
        <v>CONSUMER PORTFOLIO SERVICES</v>
      </c>
      <c r="D138" s="13" t="s">
        <v>680</v>
      </c>
    </row>
    <row r="139">
      <c r="A139" s="6" t="s">
        <v>498</v>
      </c>
      <c r="B139" s="13" t="str">
        <f>VLOOKUP(A139,'Lender Reference Sheet'!A:B,2,false)</f>
        <v>CONSUMER PORTFOLIO SERVICES</v>
      </c>
      <c r="D139" s="13" t="s">
        <v>682</v>
      </c>
    </row>
    <row r="140">
      <c r="A140" s="6" t="s">
        <v>497</v>
      </c>
      <c r="B140" s="13" t="str">
        <f>VLOOKUP(A140,'Lender Reference Sheet'!A:B,2,false)</f>
        <v>CONSUMER PORTFOLIO SERVICES</v>
      </c>
      <c r="D140" s="13" t="s">
        <v>685</v>
      </c>
    </row>
    <row r="141">
      <c r="A141" s="6" t="s">
        <v>504</v>
      </c>
      <c r="B141" s="13" t="str">
        <f>VLOOKUP(A141,'Lender Reference Sheet'!A:B,2,false)</f>
        <v>COOPERATIVE TEACHERS CU</v>
      </c>
      <c r="D141" s="13" t="s">
        <v>107</v>
      </c>
    </row>
    <row r="142">
      <c r="A142" s="6" t="s">
        <v>505</v>
      </c>
      <c r="B142" s="13" t="str">
        <f>VLOOKUP(A142,'Lender Reference Sheet'!A:B,2,false)</f>
        <v>CORNERSTONE FINANCIAL CU</v>
      </c>
      <c r="D142" s="13" t="s">
        <v>108</v>
      </c>
    </row>
    <row r="143">
      <c r="A143" s="6" t="s">
        <v>511</v>
      </c>
      <c r="B143" s="13" t="str">
        <f>VLOOKUP(A143,'Lender Reference Sheet'!A:B,2,false)</f>
        <v>CREDIT ACCEPTANCE CORPORATION</v>
      </c>
      <c r="D143" s="13" t="s">
        <v>1515</v>
      </c>
    </row>
    <row r="144">
      <c r="A144" s="6" t="s">
        <v>86</v>
      </c>
      <c r="B144" s="13" t="str">
        <f>VLOOKUP(A144,'Lender Reference Sheet'!A:B,2,false)</f>
        <v>CREDIT ACCEPTANCE CORPORATION</v>
      </c>
      <c r="D144" s="13" t="s">
        <v>110</v>
      </c>
    </row>
    <row r="145">
      <c r="A145" s="6" t="s">
        <v>388</v>
      </c>
      <c r="B145" s="13" t="str">
        <f>VLOOKUP(A145,'Lender Reference Sheet'!A:B,2,false)</f>
        <v>CREDIT ACCEPTANCE CORPORATION</v>
      </c>
      <c r="D145" s="13" t="s">
        <v>111</v>
      </c>
    </row>
    <row r="146">
      <c r="A146" s="6" t="s">
        <v>87</v>
      </c>
      <c r="B146" s="13" t="str">
        <f>VLOOKUP(A146,'Lender Reference Sheet'!A:B,2,false)</f>
        <v>CREDIT HUMAN FCU</v>
      </c>
      <c r="D146" s="13" t="s">
        <v>112</v>
      </c>
    </row>
    <row r="147">
      <c r="A147" s="6" t="s">
        <v>516</v>
      </c>
      <c r="B147" s="13" t="str">
        <f>VLOOKUP(A147,'Lender Reference Sheet'!A:B,2,false)</f>
        <v>CREDIT PLUS </v>
      </c>
      <c r="D147" s="13" t="s">
        <v>697</v>
      </c>
    </row>
    <row r="148">
      <c r="A148" s="6" t="s">
        <v>88</v>
      </c>
      <c r="B148" s="13" t="str">
        <f>VLOOKUP(A148,'Lender Reference Sheet'!A:B,2,false)</f>
        <v>CREDIT UNION OF AMERICA</v>
      </c>
      <c r="D148" s="13" t="s">
        <v>699</v>
      </c>
    </row>
    <row r="149">
      <c r="A149" s="6" t="s">
        <v>519</v>
      </c>
      <c r="B149" s="13" t="str">
        <f>VLOOKUP(A149,'Lender Reference Sheet'!A:B,2,false)</f>
        <v>CREDIT UNION OF TEXAS</v>
      </c>
      <c r="D149" s="13" t="s">
        <v>702</v>
      </c>
    </row>
    <row r="150">
      <c r="A150" s="6" t="s">
        <v>90</v>
      </c>
      <c r="B150" s="13" t="str">
        <f>VLOOKUP(A150,'Lender Reference Sheet'!A:B,2,false)</f>
        <v>CREDIT UNION ONE</v>
      </c>
      <c r="D150" s="13" t="s">
        <v>114</v>
      </c>
    </row>
    <row r="151">
      <c r="A151" s="6" t="s">
        <v>91</v>
      </c>
      <c r="B151" s="13" t="str">
        <f>VLOOKUP(A151,'Lender Reference Sheet'!A:B,2,false)</f>
        <v>CREDITO REAL USA</v>
      </c>
      <c r="D151" s="13" t="s">
        <v>115</v>
      </c>
    </row>
    <row r="152">
      <c r="A152" s="6" t="s">
        <v>92</v>
      </c>
      <c r="B152" s="13" t="str">
        <f>VLOOKUP(A152,'Lender Reference Sheet'!A:B,2,false)</f>
        <v>CRESCENT BANK &amp; TRUST</v>
      </c>
      <c r="D152" s="13" t="s">
        <v>116</v>
      </c>
    </row>
    <row r="153">
      <c r="A153" s="6" t="s">
        <v>525</v>
      </c>
      <c r="B153" s="13" t="str">
        <f>VLOOKUP(A153,'Lender Reference Sheet'!A:B,2,false)</f>
        <v>CROSSROADS BANK</v>
      </c>
      <c r="D153" s="13" t="s">
        <v>712</v>
      </c>
    </row>
    <row r="154">
      <c r="A154" s="6" t="s">
        <v>526</v>
      </c>
      <c r="B154" s="13" t="str">
        <f>VLOOKUP(A154,'Lender Reference Sheet'!A:B,2,false)</f>
        <v>CROWELL STATE BANK</v>
      </c>
      <c r="D154" s="13" t="s">
        <v>714</v>
      </c>
    </row>
    <row r="155">
      <c r="A155" s="6" t="s">
        <v>529</v>
      </c>
      <c r="B155" s="13" t="str">
        <f>VLOOKUP(A155,'Lender Reference Sheet'!A:B,2,false)</f>
        <v>CT WACO FCU</v>
      </c>
      <c r="D155" s="13" t="s">
        <v>117</v>
      </c>
    </row>
    <row r="156">
      <c r="A156" s="6" t="s">
        <v>530</v>
      </c>
      <c r="B156" s="13" t="str">
        <f>VLOOKUP(A156,'Lender Reference Sheet'!A:B,2,false)</f>
        <v>CT WACO FCU</v>
      </c>
      <c r="D156" s="13" t="s">
        <v>118</v>
      </c>
    </row>
    <row r="157">
      <c r="A157" s="6" t="s">
        <v>533</v>
      </c>
      <c r="B157" s="13" t="str">
        <f>VLOOKUP(A157,'Lender Reference Sheet'!A:B,2,false)</f>
        <v>CYPRESS BANK</v>
      </c>
      <c r="D157" s="13" t="s">
        <v>719</v>
      </c>
    </row>
    <row r="158">
      <c r="A158" s="6" t="s">
        <v>94</v>
      </c>
      <c r="B158" s="13" t="str">
        <f>VLOOKUP(A158,'Lender Reference Sheet'!A:B,2,false)</f>
        <v>DATCU</v>
      </c>
      <c r="D158" s="13" t="s">
        <v>720</v>
      </c>
    </row>
    <row r="159">
      <c r="A159" s="6" t="s">
        <v>537</v>
      </c>
      <c r="B159" s="13" t="str">
        <f>VLOOKUP(A159,'Lender Reference Sheet'!A:B,2,false)</f>
        <v>DATCU</v>
      </c>
      <c r="D159" s="13" t="s">
        <v>724</v>
      </c>
    </row>
    <row r="160">
      <c r="A160" s="6" t="s">
        <v>543</v>
      </c>
      <c r="B160" s="13" t="str">
        <f>VLOOKUP(A160,'Lender Reference Sheet'!A:B,2,false)</f>
        <v>DEPARTMENT OF CORRECTIONS CU</v>
      </c>
      <c r="D160" s="13" t="s">
        <v>119</v>
      </c>
    </row>
    <row r="161">
      <c r="A161" s="6" t="s">
        <v>544</v>
      </c>
      <c r="B161" s="13" t="str">
        <f>VLOOKUP(A161,'Lender Reference Sheet'!A:B,2,false)</f>
        <v>DEPARTMENT OF CORRECTIONS CU</v>
      </c>
      <c r="D161" s="13" t="s">
        <v>120</v>
      </c>
    </row>
    <row r="162">
      <c r="A162" s="6" t="s">
        <v>545</v>
      </c>
      <c r="B162" s="13" t="str">
        <f>VLOOKUP(A162,'Lender Reference Sheet'!A:B,2,false)</f>
        <v>DIAMOND BANK</v>
      </c>
      <c r="D162" s="13" t="s">
        <v>121</v>
      </c>
    </row>
    <row r="163">
      <c r="A163" s="6" t="s">
        <v>546</v>
      </c>
      <c r="B163" s="13" t="str">
        <f>VLOOKUP(A163,'Lender Reference Sheet'!A:B,2,false)</f>
        <v>DIAMOND LAKES FCU</v>
      </c>
      <c r="D163" s="13" t="s">
        <v>122</v>
      </c>
    </row>
    <row r="164">
      <c r="A164" s="6" t="s">
        <v>548</v>
      </c>
      <c r="B164" s="13" t="str">
        <f>VLOOKUP(A164,'Lender Reference Sheet'!A:B,2,false)</f>
        <v>DIGITAL FCU</v>
      </c>
      <c r="D164" s="13" t="s">
        <v>744</v>
      </c>
    </row>
    <row r="165">
      <c r="A165" s="6" t="s">
        <v>95</v>
      </c>
      <c r="B165" s="13" t="str">
        <f>VLOOKUP(A165,'Lender Reference Sheet'!A:B,2,false)</f>
        <v>DILLON CU</v>
      </c>
      <c r="D165" s="13" t="s">
        <v>1516</v>
      </c>
    </row>
    <row r="166">
      <c r="A166" s="6" t="s">
        <v>551</v>
      </c>
      <c r="B166" s="13" t="str">
        <f>VLOOKUP(A166,'Lender Reference Sheet'!A:B,2,false)</f>
        <v>DISTRICT 05 DOTD FCU</v>
      </c>
      <c r="D166" s="13" t="s">
        <v>747</v>
      </c>
    </row>
    <row r="167">
      <c r="A167" s="6" t="s">
        <v>552</v>
      </c>
      <c r="B167" s="13" t="str">
        <f>VLOOKUP(A167,'Lender Reference Sheet'!A:B,2,false)</f>
        <v>DOCHES CU</v>
      </c>
      <c r="D167" s="13" t="s">
        <v>752</v>
      </c>
    </row>
    <row r="168">
      <c r="A168" s="6" t="s">
        <v>555</v>
      </c>
      <c r="B168" s="13" t="str">
        <f>VLOOKUP(A168,'Lender Reference Sheet'!A:B,2,false)</f>
        <v>DOMINO FCU</v>
      </c>
      <c r="D168" s="13" t="s">
        <v>123</v>
      </c>
    </row>
    <row r="169">
      <c r="A169" s="6" t="s">
        <v>554</v>
      </c>
      <c r="B169" s="13" t="str">
        <f>VLOOKUP(A169,'Lender Reference Sheet'!A:B,2,false)</f>
        <v>DOMINO FCU</v>
      </c>
      <c r="D169" s="13" t="s">
        <v>756</v>
      </c>
    </row>
    <row r="170">
      <c r="A170" s="6" t="s">
        <v>556</v>
      </c>
      <c r="B170" s="13" t="str">
        <f>VLOOKUP(A170,'Lender Reference Sheet'!A:B,2,false)</f>
        <v>DOMINO FCU</v>
      </c>
      <c r="D170" s="13" t="s">
        <v>759</v>
      </c>
    </row>
    <row r="171">
      <c r="A171" s="6" t="s">
        <v>562</v>
      </c>
      <c r="B171" s="13" t="str">
        <f>VLOOKUP(A171,'Lender Reference Sheet'!A:B,2,false)</f>
        <v>DUGOOD FCU</v>
      </c>
      <c r="D171" s="13" t="s">
        <v>764</v>
      </c>
    </row>
    <row r="172">
      <c r="A172" s="6" t="s">
        <v>569</v>
      </c>
      <c r="B172" s="13" t="str">
        <f>VLOOKUP(A172,'Lender Reference Sheet'!A:B,2,false)</f>
        <v>EAST TEXAS PROFESSIONAL CU</v>
      </c>
      <c r="D172" s="13" t="s">
        <v>766</v>
      </c>
    </row>
    <row r="173">
      <c r="A173" s="6" t="s">
        <v>96</v>
      </c>
      <c r="B173" s="13" t="str">
        <f>VLOOKUP(A173,'Lender Reference Sheet'!A:B,2,false)</f>
        <v>EAST TEXAS PROFESSIONAL CU</v>
      </c>
      <c r="D173" s="13" t="s">
        <v>124</v>
      </c>
    </row>
    <row r="174">
      <c r="A174" s="6" t="s">
        <v>564</v>
      </c>
      <c r="B174" s="13" t="str">
        <f>VLOOKUP(A174,'Lender Reference Sheet'!A:B,2,false)</f>
        <v>EAST TEXAS PROFESSIONAL CU</v>
      </c>
      <c r="D174" s="13" t="s">
        <v>773</v>
      </c>
    </row>
    <row r="175">
      <c r="A175" s="6" t="s">
        <v>563</v>
      </c>
      <c r="B175" s="13" t="str">
        <f>VLOOKUP(A175,'Lender Reference Sheet'!A:B,2,false)</f>
        <v>EAST TEXAS PROFESSIONAL CU</v>
      </c>
      <c r="D175" s="13" t="s">
        <v>125</v>
      </c>
    </row>
    <row r="176">
      <c r="A176" s="6" t="s">
        <v>570</v>
      </c>
      <c r="B176" s="13" t="str">
        <f>VLOOKUP(A176,'Lender Reference Sheet'!A:B,2,false)</f>
        <v>EAST TEXAS PROFESSIONAL CU</v>
      </c>
      <c r="D176" s="13" t="s">
        <v>782</v>
      </c>
    </row>
    <row r="177">
      <c r="A177" s="6" t="s">
        <v>97</v>
      </c>
      <c r="B177" s="13" t="str">
        <f>VLOOKUP(A177,'Lender Reference Sheet'!A:B,2,false)</f>
        <v>EASTMAN CU</v>
      </c>
      <c r="D177" s="13" t="s">
        <v>783</v>
      </c>
    </row>
    <row r="178">
      <c r="A178" s="6" t="s">
        <v>573</v>
      </c>
      <c r="B178" s="13" t="str">
        <f>VLOOKUP(A178,'Lender Reference Sheet'!A:B,2,false)</f>
        <v>EASTMAN CU</v>
      </c>
      <c r="D178" s="13" t="s">
        <v>126</v>
      </c>
    </row>
    <row r="179">
      <c r="A179" s="6" t="s">
        <v>98</v>
      </c>
      <c r="B179" s="13" t="str">
        <f>VLOOKUP(A179,'Lender Reference Sheet'!A:B,2,false)</f>
        <v>EDUCATORS CU</v>
      </c>
      <c r="D179" s="13" t="s">
        <v>788</v>
      </c>
    </row>
    <row r="180">
      <c r="A180" s="6" t="s">
        <v>578</v>
      </c>
      <c r="B180" s="13" t="str">
        <f>VLOOKUP(A180,'Lender Reference Sheet'!A:B,2,false)</f>
        <v>EECU</v>
      </c>
      <c r="D180" s="13" t="s">
        <v>790</v>
      </c>
    </row>
    <row r="181">
      <c r="A181" s="6" t="s">
        <v>579</v>
      </c>
      <c r="B181" s="13" t="str">
        <f>VLOOKUP(A181,'Lender Reference Sheet'!A:B,2,false)</f>
        <v>EGLIN FCU</v>
      </c>
      <c r="D181" s="13" t="s">
        <v>795</v>
      </c>
    </row>
    <row r="182">
      <c r="A182" s="6" t="s">
        <v>586</v>
      </c>
      <c r="B182" s="13" t="str">
        <f>VLOOKUP(A182,'Lender Reference Sheet'!A:B,2,false)</f>
        <v>EMPOWER FCU</v>
      </c>
      <c r="D182" s="13" t="s">
        <v>797</v>
      </c>
    </row>
    <row r="183">
      <c r="A183" s="6" t="s">
        <v>589</v>
      </c>
      <c r="B183" s="13" t="str">
        <f>VLOOKUP(A183,'Lender Reference Sheet'!A:B,2,false)</f>
        <v>ENDURANCE FCU</v>
      </c>
      <c r="D183" s="13" t="s">
        <v>798</v>
      </c>
    </row>
    <row r="184">
      <c r="A184" s="6" t="s">
        <v>590</v>
      </c>
      <c r="B184" s="13" t="str">
        <f>VLOOKUP(A184,'Lender Reference Sheet'!A:B,2,false)</f>
        <v>ENDURANCE FCU</v>
      </c>
      <c r="D184" s="13" t="s">
        <v>127</v>
      </c>
    </row>
    <row r="185">
      <c r="A185" s="6" t="s">
        <v>593</v>
      </c>
      <c r="B185" s="13" t="str">
        <f>VLOOKUP(A185,'Lender Reference Sheet'!A:B,2,false)</f>
        <v>ENGAGE FCU</v>
      </c>
      <c r="D185" s="13" t="s">
        <v>128</v>
      </c>
    </row>
    <row r="186">
      <c r="A186" s="6" t="s">
        <v>595</v>
      </c>
      <c r="B186" s="13" t="str">
        <f>VLOOKUP(A186,'Lender Reference Sheet'!A:B,2,false)</f>
        <v>ENGAGE FCU</v>
      </c>
      <c r="D186" s="13" t="s">
        <v>805</v>
      </c>
    </row>
    <row r="187">
      <c r="A187" s="6" t="s">
        <v>596</v>
      </c>
      <c r="B187" s="13" t="str">
        <f>VLOOKUP(A187,'Lender Reference Sheet'!A:B,2,false)</f>
        <v>ENTERPRISE FM TRUST</v>
      </c>
      <c r="D187" s="13" t="s">
        <v>808</v>
      </c>
    </row>
    <row r="188">
      <c r="A188" s="6" t="s">
        <v>597</v>
      </c>
      <c r="B188" s="13" t="str">
        <f>VLOOKUP(A188,'Lender Reference Sheet'!A:B,2,false)</f>
        <v>ENVISTA CU</v>
      </c>
      <c r="D188" s="13" t="s">
        <v>129</v>
      </c>
    </row>
    <row r="189">
      <c r="A189" s="6" t="s">
        <v>600</v>
      </c>
      <c r="B189" s="13" t="str">
        <f>VLOOKUP(A189,'Lender Reference Sheet'!A:B,2,false)</f>
        <v>ETPCU</v>
      </c>
      <c r="D189" s="13" t="s">
        <v>130</v>
      </c>
    </row>
    <row r="190">
      <c r="A190" s="6" t="s">
        <v>601</v>
      </c>
      <c r="B190" s="13" t="str">
        <f>VLOOKUP(A190,'Lender Reference Sheet'!A:B,2,false)</f>
        <v>EXETER FINANCE CORPORATION</v>
      </c>
      <c r="D190" s="13" t="s">
        <v>812</v>
      </c>
    </row>
    <row r="191">
      <c r="A191" s="6" t="s">
        <v>603</v>
      </c>
      <c r="B191" s="13" t="str">
        <f>VLOOKUP(A191,'Lender Reference Sheet'!A:B,2,false)</f>
        <v>EXETER FINANCE CORPORATION</v>
      </c>
      <c r="D191" s="13" t="s">
        <v>815</v>
      </c>
    </row>
    <row r="192">
      <c r="A192" s="74" t="s">
        <v>100</v>
      </c>
      <c r="B192" s="13" t="str">
        <f>VLOOKUP(A192,'Lender Reference Sheet'!A:B,2,false)</f>
        <v>EXETER FINANCE CORPORATION</v>
      </c>
      <c r="D192" s="13" t="s">
        <v>131</v>
      </c>
    </row>
    <row r="193">
      <c r="A193" s="6" t="s">
        <v>605</v>
      </c>
      <c r="B193" s="13" t="str">
        <f>VLOOKUP(A193,'Lender Reference Sheet'!A:B,2,false)</f>
        <v>EXETER FINANCE CORPORATION</v>
      </c>
      <c r="D193" s="13" t="s">
        <v>827</v>
      </c>
    </row>
    <row r="194">
      <c r="A194" s="6" t="s">
        <v>608</v>
      </c>
      <c r="B194" s="13" t="str">
        <f>VLOOKUP(A194,'Lender Reference Sheet'!A:B,2,false)</f>
        <v>EXETER FINANCE CORPORATION</v>
      </c>
      <c r="D194" s="13" t="s">
        <v>828</v>
      </c>
    </row>
    <row r="195">
      <c r="A195" s="6" t="s">
        <v>602</v>
      </c>
      <c r="B195" s="13" t="str">
        <f>VLOOKUP(A195,'Lender Reference Sheet'!A:B,2,false)</f>
        <v>EXETER FINANCE CORPORATION</v>
      </c>
      <c r="D195" s="13" t="s">
        <v>830</v>
      </c>
    </row>
    <row r="196">
      <c r="A196" s="6" t="s">
        <v>101</v>
      </c>
      <c r="B196" s="13" t="str">
        <f>VLOOKUP(A196,'Lender Reference Sheet'!A:B,2,false)</f>
        <v>EXTRACO BANKS, N.A.</v>
      </c>
      <c r="D196" s="13" t="s">
        <v>132</v>
      </c>
    </row>
    <row r="197">
      <c r="A197" s="6" t="s">
        <v>609</v>
      </c>
      <c r="B197" s="13" t="str">
        <f>VLOOKUP(A197,'Lender Reference Sheet'!A:B,2,false)</f>
        <v>EXTRACO BANKS, N.A.</v>
      </c>
      <c r="D197" s="13" t="s">
        <v>838</v>
      </c>
    </row>
    <row r="198">
      <c r="A198" s="6" t="s">
        <v>614</v>
      </c>
      <c r="B198" s="13" t="str">
        <f>VLOOKUP(A198,'Lender Reference Sheet'!A:B,2,false)</f>
        <v>FARM BUREAU BANK</v>
      </c>
      <c r="D198" s="13" t="s">
        <v>842</v>
      </c>
    </row>
    <row r="199">
      <c r="A199" s="6" t="s">
        <v>615</v>
      </c>
      <c r="B199" s="13" t="str">
        <f>VLOOKUP(A199,'Lender Reference Sheet'!A:B,2,false)</f>
        <v>FARM BUREAU BANK</v>
      </c>
      <c r="D199" s="13" t="s">
        <v>844</v>
      </c>
    </row>
    <row r="200">
      <c r="A200" s="6" t="s">
        <v>618</v>
      </c>
      <c r="B200" s="13" t="str">
        <f>VLOOKUP(A200,'Lender Reference Sheet'!A:B,2,false)</f>
        <v>FARMERS BANK AND TRUST</v>
      </c>
      <c r="D200" s="13" t="s">
        <v>846</v>
      </c>
    </row>
    <row r="201">
      <c r="A201" s="6" t="s">
        <v>619</v>
      </c>
      <c r="B201" s="13" t="str">
        <f>VLOOKUP(A201,'Lender Reference Sheet'!A:B,2,false)</f>
        <v>FARMERS BANK AND TRUST</v>
      </c>
      <c r="D201" s="13" t="s">
        <v>851</v>
      </c>
    </row>
    <row r="202">
      <c r="A202" s="6" t="s">
        <v>620</v>
      </c>
      <c r="B202" s="13" t="str">
        <f>VLOOKUP(A202,'Lender Reference Sheet'!A:B,2,false)</f>
        <v>FARMERS BANK AND TRUST</v>
      </c>
      <c r="D202" s="13" t="s">
        <v>852</v>
      </c>
    </row>
    <row r="203">
      <c r="A203" s="6" t="s">
        <v>617</v>
      </c>
      <c r="B203" s="13" t="str">
        <f>VLOOKUP(A203,'Lender Reference Sheet'!A:B,2,false)</f>
        <v>FARMERS BANK AND TRUST</v>
      </c>
      <c r="D203" s="13" t="s">
        <v>853</v>
      </c>
    </row>
    <row r="204">
      <c r="A204" s="6" t="s">
        <v>622</v>
      </c>
      <c r="B204" s="13" t="str">
        <f>VLOOKUP(A204,'Lender Reference Sheet'!A:B,2,false)</f>
        <v>FCI FCU</v>
      </c>
      <c r="D204" s="13" t="s">
        <v>858</v>
      </c>
    </row>
    <row r="205">
      <c r="A205" s="6" t="s">
        <v>623</v>
      </c>
      <c r="B205" s="13" t="str">
        <f>VLOOKUP(A205,'Lender Reference Sheet'!A:B,2,false)</f>
        <v>FCI FCU</v>
      </c>
      <c r="D205" s="13" t="s">
        <v>865</v>
      </c>
    </row>
    <row r="206">
      <c r="A206" s="6" t="s">
        <v>624</v>
      </c>
      <c r="B206" s="13" t="str">
        <f>VLOOKUP(A206,'Lender Reference Sheet'!A:B,2,false)</f>
        <v>FEDERAL EMPLOYEES CU</v>
      </c>
      <c r="D206" s="13" t="s">
        <v>867</v>
      </c>
    </row>
    <row r="207">
      <c r="A207" s="6" t="s">
        <v>627</v>
      </c>
      <c r="B207" s="13" t="str">
        <f>VLOOKUP(A207,'Lender Reference Sheet'!A:B,2,false)</f>
        <v>FEDERAL EMPLOYEES CU</v>
      </c>
      <c r="D207" s="13" t="s">
        <v>870</v>
      </c>
    </row>
    <row r="208">
      <c r="A208" s="6" t="s">
        <v>628</v>
      </c>
      <c r="B208" s="13" t="str">
        <f>VLOOKUP(A208,'Lender Reference Sheet'!A:B,2,false)</f>
        <v>FEDERAL EMPLOYEES CU</v>
      </c>
      <c r="D208" s="13" t="s">
        <v>876</v>
      </c>
    </row>
    <row r="209">
      <c r="A209" s="6" t="s">
        <v>629</v>
      </c>
      <c r="B209" s="13" t="str">
        <f>VLOOKUP(A209,'Lender Reference Sheet'!A:B,2,false)</f>
        <v>FEDERAL EMPLOYEES CU</v>
      </c>
      <c r="D209" s="13" t="s">
        <v>877</v>
      </c>
    </row>
    <row r="210">
      <c r="A210" s="6" t="s">
        <v>625</v>
      </c>
      <c r="B210" s="13" t="str">
        <f>VLOOKUP(A210,'Lender Reference Sheet'!A:B,2,false)</f>
        <v>FEDERAL EMPLOYEES CU</v>
      </c>
      <c r="D210" s="13" t="s">
        <v>881</v>
      </c>
    </row>
    <row r="211">
      <c r="A211" s="74" t="s">
        <v>632</v>
      </c>
      <c r="B211" s="13" t="str">
        <f>VLOOKUP(A211,'Lender Reference Sheet'!A:B,2,false)</f>
        <v>FIFTH THIRD BANK</v>
      </c>
      <c r="D211" s="13" t="s">
        <v>882</v>
      </c>
    </row>
    <row r="212">
      <c r="A212" s="6" t="s">
        <v>633</v>
      </c>
      <c r="B212" s="13" t="str">
        <f>VLOOKUP(A212,'Lender Reference Sheet'!A:B,2,false)</f>
        <v>FIFTH THIRD BANK</v>
      </c>
      <c r="D212" s="13" t="s">
        <v>884</v>
      </c>
    </row>
    <row r="213">
      <c r="A213" s="6" t="s">
        <v>103</v>
      </c>
      <c r="B213" s="13" t="str">
        <f>VLOOKUP(A213,'Lender Reference Sheet'!A:B,2,false)</f>
        <v>FIFTH THIRD BANK</v>
      </c>
      <c r="D213" s="13" t="s">
        <v>888</v>
      </c>
    </row>
    <row r="214">
      <c r="A214" s="6" t="s">
        <v>634</v>
      </c>
      <c r="B214" s="13" t="str">
        <f>VLOOKUP(A214,'Lender Reference Sheet'!A:B,2,false)</f>
        <v>FIFTH THIRD BANK</v>
      </c>
      <c r="D214" s="13" t="s">
        <v>889</v>
      </c>
    </row>
    <row r="215">
      <c r="A215" s="6" t="s">
        <v>104</v>
      </c>
      <c r="B215" s="13" t="str">
        <f>VLOOKUP(A215,'Lender Reference Sheet'!A:B,2,false)</f>
        <v>FINANCE POINT</v>
      </c>
      <c r="D215" s="13" t="s">
        <v>890</v>
      </c>
    </row>
    <row r="216">
      <c r="A216" s="6" t="s">
        <v>636</v>
      </c>
      <c r="B216" s="13" t="str">
        <f>VLOOKUP(A216,'Lender Reference Sheet'!A:B,2,false)</f>
        <v>FIREFIGHTERS CU</v>
      </c>
      <c r="D216" s="13" t="s">
        <v>894</v>
      </c>
    </row>
    <row r="217">
      <c r="A217" s="6" t="s">
        <v>638</v>
      </c>
      <c r="B217" s="13" t="str">
        <f>VLOOKUP(A217,'Lender Reference Sheet'!A:B,2,false)</f>
        <v>FIRST BANK &amp; TRUST</v>
      </c>
      <c r="D217" s="13" t="s">
        <v>134</v>
      </c>
    </row>
    <row r="218">
      <c r="A218" s="6" t="s">
        <v>639</v>
      </c>
      <c r="B218" s="13" t="str">
        <f>VLOOKUP(A218,'Lender Reference Sheet'!A:B,2,false)</f>
        <v>FIRST BANK &amp; TRUST</v>
      </c>
      <c r="D218" s="13" t="s">
        <v>136</v>
      </c>
    </row>
    <row r="219">
      <c r="A219" s="6" t="s">
        <v>105</v>
      </c>
      <c r="B219" s="13" t="str">
        <f>VLOOKUP(A219,'Lender Reference Sheet'!A:B,2,false)</f>
        <v>FIRST CENTRAL CU</v>
      </c>
      <c r="D219" s="13" t="s">
        <v>137</v>
      </c>
    </row>
    <row r="220">
      <c r="A220" s="6" t="s">
        <v>643</v>
      </c>
      <c r="B220" s="13" t="str">
        <f>VLOOKUP(A220,'Lender Reference Sheet'!A:B,2,false)</f>
        <v>FIRST CENTRAL CU</v>
      </c>
      <c r="D220" s="13" t="s">
        <v>138</v>
      </c>
    </row>
    <row r="221">
      <c r="A221" s="6" t="s">
        <v>644</v>
      </c>
      <c r="B221" s="13" t="str">
        <f>VLOOKUP(A221,'Lender Reference Sheet'!A:B,2,false)</f>
        <v>FIRST CENTRAL CU</v>
      </c>
      <c r="D221" s="13" t="s">
        <v>920</v>
      </c>
    </row>
    <row r="222">
      <c r="A222" s="6" t="s">
        <v>647</v>
      </c>
      <c r="B222" s="13" t="str">
        <f>VLOOKUP(A222,'Lender Reference Sheet'!A:B,2,false)</f>
        <v>FIRST FEDERAL COMMUNITY BANK</v>
      </c>
      <c r="D222" s="13" t="s">
        <v>930</v>
      </c>
    </row>
    <row r="223">
      <c r="A223" s="6" t="s">
        <v>649</v>
      </c>
      <c r="B223" s="13" t="str">
        <f>VLOOKUP(A223,'Lender Reference Sheet'!A:B,2,false)</f>
        <v>FIRST FINANCIAL BANK</v>
      </c>
      <c r="D223" s="13" t="s">
        <v>936</v>
      </c>
    </row>
    <row r="224">
      <c r="A224" s="6" t="s">
        <v>651</v>
      </c>
      <c r="B224" s="13" t="str">
        <f>VLOOKUP(A224,'Lender Reference Sheet'!A:B,2,false)</f>
        <v>FIRST FINANCIAL BANK</v>
      </c>
      <c r="D224" s="13" t="s">
        <v>139</v>
      </c>
    </row>
    <row r="225">
      <c r="A225" s="6" t="s">
        <v>653</v>
      </c>
      <c r="B225" s="13" t="str">
        <f>VLOOKUP(A225,'Lender Reference Sheet'!A:B,2,false)</f>
        <v>FIRST GUARANTY BANK</v>
      </c>
      <c r="D225" s="13" t="s">
        <v>947</v>
      </c>
    </row>
    <row r="226">
      <c r="A226" s="6" t="s">
        <v>106</v>
      </c>
      <c r="B226" s="13" t="str">
        <f>VLOOKUP(A226,'Lender Reference Sheet'!A:B,2,false)</f>
        <v>FIRST INVESTORS FINANCIAL SVCS</v>
      </c>
      <c r="D226" s="13" t="s">
        <v>140</v>
      </c>
    </row>
    <row r="227">
      <c r="A227" s="6" t="s">
        <v>659</v>
      </c>
      <c r="B227" s="13" t="str">
        <f>VLOOKUP(A227,'Lender Reference Sheet'!A:B,2,false)</f>
        <v>FIRST NATIONAL BANK</v>
      </c>
      <c r="D227" s="13" t="s">
        <v>950</v>
      </c>
    </row>
    <row r="228">
      <c r="A228" s="6" t="s">
        <v>663</v>
      </c>
      <c r="B228" s="13" t="str">
        <f>VLOOKUP(A228,'Lender Reference Sheet'!A:B,2,false)</f>
        <v>FIRST NATIONAL BANK OF BOSQUE COUNTY</v>
      </c>
      <c r="D228" s="13" t="s">
        <v>953</v>
      </c>
    </row>
    <row r="229">
      <c r="A229" s="6" t="s">
        <v>664</v>
      </c>
      <c r="B229" s="13" t="str">
        <f>VLOOKUP(A229,'Lender Reference Sheet'!A:B,2,false)</f>
        <v>FIRST NATIONAL BANK OF BOSQUE COUNTY</v>
      </c>
      <c r="D229" s="13" t="s">
        <v>954</v>
      </c>
    </row>
    <row r="230">
      <c r="A230" s="6" t="s">
        <v>667</v>
      </c>
      <c r="B230" s="13" t="str">
        <f>VLOOKUP(A230,'Lender Reference Sheet'!A:B,2,false)</f>
        <v>FIRST NATIONAL BANK OF CENTRAL TEXAS</v>
      </c>
      <c r="D230" s="13" t="s">
        <v>141</v>
      </c>
    </row>
    <row r="231">
      <c r="A231" s="6" t="s">
        <v>669</v>
      </c>
      <c r="B231" s="13" t="str">
        <f>VLOOKUP(A231,'Lender Reference Sheet'!A:B,2,false)</f>
        <v>FIRST NATIONAL BANK OF CENTRAL TEXAS</v>
      </c>
      <c r="D231" s="13" t="s">
        <v>963</v>
      </c>
    </row>
    <row r="232">
      <c r="A232" s="6" t="s">
        <v>671</v>
      </c>
      <c r="B232" s="13" t="str">
        <f>VLOOKUP(A232,'Lender Reference Sheet'!A:B,2,false)</f>
        <v>FIRST NATIONAL BANK OF GILMER</v>
      </c>
      <c r="D232" s="13" t="s">
        <v>142</v>
      </c>
    </row>
    <row r="233">
      <c r="A233" s="6" t="s">
        <v>674</v>
      </c>
      <c r="B233" s="13" t="str">
        <f>VLOOKUP(A233,'Lender Reference Sheet'!A:B,2,false)</f>
        <v>FIRST NATIONAL BANK OF HUGHES SPRINGS</v>
      </c>
      <c r="D233" s="13" t="s">
        <v>143</v>
      </c>
    </row>
    <row r="234">
      <c r="A234" s="6" t="s">
        <v>673</v>
      </c>
      <c r="B234" s="13" t="str">
        <f>VLOOKUP(A234,'Lender Reference Sheet'!A:B,2,false)</f>
        <v>FIRST NATIONAL BANK OF HUGHES SPRINGS</v>
      </c>
      <c r="D234" s="13" t="s">
        <v>976</v>
      </c>
    </row>
    <row r="235">
      <c r="A235" s="6" t="s">
        <v>676</v>
      </c>
      <c r="B235" s="13" t="str">
        <f>VLOOKUP(A235,'Lender Reference Sheet'!A:B,2,false)</f>
        <v>FIRST NATIONAL BANK OF MCGREGOR</v>
      </c>
      <c r="D235" s="13" t="s">
        <v>144</v>
      </c>
    </row>
    <row r="236">
      <c r="A236" s="6" t="s">
        <v>677</v>
      </c>
      <c r="B236" s="13" t="str">
        <f>VLOOKUP(A236,'Lender Reference Sheet'!A:B,2,false)</f>
        <v>FIRST NATIONAL BANK OF PADUCAH</v>
      </c>
      <c r="D236" s="13" t="s">
        <v>979</v>
      </c>
    </row>
    <row r="237">
      <c r="A237" s="6" t="s">
        <v>679</v>
      </c>
      <c r="B237" s="13" t="str">
        <f>VLOOKUP(A237,'Lender Reference Sheet'!A:B,2,false)</f>
        <v>FIRST NATIONAL BANK OF TRINITY</v>
      </c>
      <c r="D237" s="13" t="s">
        <v>145</v>
      </c>
    </row>
    <row r="238">
      <c r="A238" s="6" t="s">
        <v>680</v>
      </c>
      <c r="B238" s="13" t="str">
        <f>VLOOKUP(A238,'Lender Reference Sheet'!A:B,2,false)</f>
        <v>FIRST NATIONAL BANK TEXAS</v>
      </c>
      <c r="D238" s="13" t="s">
        <v>146</v>
      </c>
    </row>
    <row r="239">
      <c r="A239" s="6" t="s">
        <v>682</v>
      </c>
      <c r="B239" s="13" t="str">
        <f>VLOOKUP(A239,'Lender Reference Sheet'!A:B,2,false)</f>
        <v>FIRST PIONEERS FCU</v>
      </c>
      <c r="D239" s="13" t="s">
        <v>147</v>
      </c>
    </row>
    <row r="240">
      <c r="A240" s="6" t="s">
        <v>685</v>
      </c>
      <c r="B240" s="13" t="str">
        <f>VLOOKUP(A240,'Lender Reference Sheet'!A:B,2,false)</f>
        <v>FIRST SECURITY STATE BANK</v>
      </c>
      <c r="D240" s="13" t="s">
        <v>995</v>
      </c>
    </row>
    <row r="241">
      <c r="A241" s="6" t="s">
        <v>107</v>
      </c>
      <c r="B241" s="13" t="str">
        <f>VLOOKUP(A241,'Lender Reference Sheet'!A:B,2,false)</f>
        <v>FIRST SERVICE CU</v>
      </c>
      <c r="D241" s="13" t="s">
        <v>1000</v>
      </c>
    </row>
    <row r="242">
      <c r="A242" s="6" t="s">
        <v>687</v>
      </c>
      <c r="B242" s="13" t="str">
        <f>VLOOKUP(A242,'Lender Reference Sheet'!A:B,2,false)</f>
        <v>FIRST SERVICE CU</v>
      </c>
      <c r="D242" s="13" t="s">
        <v>1002</v>
      </c>
    </row>
    <row r="243">
      <c r="A243" s="6" t="s">
        <v>108</v>
      </c>
      <c r="B243" s="13" t="str">
        <f>VLOOKUP(A243,'Lender Reference Sheet'!A:B,2,false)</f>
        <v>FIRST STATE BANK &amp; TRUST COMPANY</v>
      </c>
      <c r="D243" s="13" t="s">
        <v>1006</v>
      </c>
    </row>
    <row r="244">
      <c r="A244" s="6" t="s">
        <v>688</v>
      </c>
      <c r="B244" s="13" t="str">
        <f>VLOOKUP(A244,'Lender Reference Sheet'!A:B,2,false)</f>
        <v>FIRST STATE BANK &amp; TRUST COMPANY</v>
      </c>
      <c r="D244" s="13" t="s">
        <v>1010</v>
      </c>
    </row>
    <row r="245">
      <c r="A245" s="6" t="s">
        <v>691</v>
      </c>
      <c r="B245" s="13" t="str">
        <f>VLOOKUP(A245,'Lender Reference Sheet'!A:B,2,false)</f>
        <v>FIRST STATE BANK &amp; TRUST COMPANY</v>
      </c>
      <c r="D245" s="13" t="s">
        <v>149</v>
      </c>
    </row>
    <row r="246">
      <c r="A246" s="6" t="s">
        <v>692</v>
      </c>
      <c r="B246" s="13" t="str">
        <f>VLOOKUP(A246,'Lender Reference Sheet'!A:B,2,false)</f>
        <v>FIRST STATE BANK &amp; TRUST COMPANY</v>
      </c>
      <c r="D246" s="13" t="s">
        <v>1013</v>
      </c>
    </row>
    <row r="247">
      <c r="A247" s="6" t="s">
        <v>110</v>
      </c>
      <c r="B247" s="13" t="str">
        <f>VLOOKUP(A247,'Lender Reference Sheet'!A:B,2,false)</f>
        <v>FIRST STATE BANK OF BEN WHEELER</v>
      </c>
      <c r="D247" s="13" t="s">
        <v>1014</v>
      </c>
    </row>
    <row r="248">
      <c r="A248" s="6" t="s">
        <v>694</v>
      </c>
      <c r="B248" s="13" t="str">
        <f>VLOOKUP(A248,'Lender Reference Sheet'!A:B,2,false)</f>
        <v>FIRST TECH FCU</v>
      </c>
      <c r="D248" s="13" t="s">
        <v>1018</v>
      </c>
    </row>
    <row r="249">
      <c r="A249" s="6" t="s">
        <v>111</v>
      </c>
      <c r="B249" s="13" t="str">
        <f>VLOOKUP(A249,'Lender Reference Sheet'!A:B,2,false)</f>
        <v>FIRST TECH FCU</v>
      </c>
      <c r="D249" s="13" t="s">
        <v>1022</v>
      </c>
    </row>
    <row r="250">
      <c r="A250" s="6" t="s">
        <v>112</v>
      </c>
      <c r="B250" s="13" t="str">
        <f>VLOOKUP(A250,'Lender Reference Sheet'!A:B,2,false)</f>
        <v>FIRST TECHNOLOGY FCU</v>
      </c>
      <c r="D250" s="13" t="s">
        <v>1031</v>
      </c>
    </row>
    <row r="251">
      <c r="A251" s="6" t="s">
        <v>697</v>
      </c>
      <c r="B251" s="13" t="str">
        <f>VLOOKUP(A251,'Lender Reference Sheet'!A:B,2,false)</f>
        <v>FIRST UNITED BANK AND TRUST</v>
      </c>
      <c r="D251" s="13" t="s">
        <v>1033</v>
      </c>
    </row>
    <row r="252">
      <c r="A252" s="6" t="s">
        <v>699</v>
      </c>
      <c r="B252" s="13" t="str">
        <f>VLOOKUP(A252,'Lender Reference Sheet'!A:B,2,false)</f>
        <v>FIRST WESTERN BANK</v>
      </c>
      <c r="D252" s="13" t="s">
        <v>151</v>
      </c>
    </row>
    <row r="253">
      <c r="A253" s="6" t="s">
        <v>702</v>
      </c>
      <c r="B253" s="13" t="str">
        <f>VLOOKUP(A253,'Lender Reference Sheet'!A:B,2,false)</f>
        <v>FIRSTMARK CU</v>
      </c>
      <c r="D253" s="13" t="s">
        <v>152</v>
      </c>
    </row>
    <row r="254">
      <c r="A254" s="6" t="s">
        <v>707</v>
      </c>
      <c r="B254" s="13" t="str">
        <f>VLOOKUP(A254,'Lender Reference Sheet'!A:B,2,false)</f>
        <v>FLAGSHIP CREDIT ACCEPTANCE</v>
      </c>
      <c r="D254" s="13" t="s">
        <v>1041</v>
      </c>
    </row>
    <row r="255">
      <c r="A255" s="74" t="s">
        <v>114</v>
      </c>
      <c r="B255" s="13" t="str">
        <f>VLOOKUP(A255,'Lender Reference Sheet'!A:B,2,false)</f>
        <v>FLAGSHIP CREDIT ACCEPTANCE</v>
      </c>
      <c r="D255" s="13" t="s">
        <v>1046</v>
      </c>
    </row>
    <row r="256">
      <c r="A256" s="6" t="s">
        <v>115</v>
      </c>
      <c r="B256" s="13" t="str">
        <f>VLOOKUP(A256,'Lender Reference Sheet'!A:B,2,false)</f>
        <v>FOCUS FCU</v>
      </c>
      <c r="D256" s="13" t="s">
        <v>1049</v>
      </c>
    </row>
    <row r="257">
      <c r="A257" s="6" t="s">
        <v>387</v>
      </c>
      <c r="B257" s="13" t="str">
        <f>VLOOKUP(A257,'Lender Reference Sheet'!A:B,2,false)</f>
        <v>FORD MOTOR CREDIT COMPANY</v>
      </c>
      <c r="D257" s="13" t="s">
        <v>1517</v>
      </c>
    </row>
    <row r="258">
      <c r="A258" s="6" t="s">
        <v>116</v>
      </c>
      <c r="B258" s="13" t="str">
        <f>VLOOKUP(A258,'Lender Reference Sheet'!A:B,2,false)</f>
        <v>FORD MOTOR CREDIT COMPANY</v>
      </c>
      <c r="D258" s="13" t="s">
        <v>1056</v>
      </c>
    </row>
    <row r="259">
      <c r="A259" s="6" t="s">
        <v>712</v>
      </c>
      <c r="B259" s="13" t="str">
        <f>VLOOKUP(A259,'Lender Reference Sheet'!A:B,2,false)</f>
        <v>FORESIGHT CAPTIAL </v>
      </c>
      <c r="D259" s="13" t="s">
        <v>154</v>
      </c>
    </row>
    <row r="260">
      <c r="A260" s="6" t="s">
        <v>714</v>
      </c>
      <c r="B260" s="13" t="str">
        <f>VLOOKUP(A260,'Lender Reference Sheet'!A:B,2,false)</f>
        <v>FORT HOOD NATIONAL BANK</v>
      </c>
      <c r="D260" s="13" t="s">
        <v>1060</v>
      </c>
    </row>
    <row r="261">
      <c r="A261" s="6" t="s">
        <v>117</v>
      </c>
      <c r="B261" s="13" t="str">
        <f>VLOOKUP(A261,'Lender Reference Sheet'!A:B,2,false)</f>
        <v>FORT SILL FCU</v>
      </c>
      <c r="D261" s="13" t="s">
        <v>1063</v>
      </c>
    </row>
    <row r="262">
      <c r="A262" s="6" t="s">
        <v>717</v>
      </c>
      <c r="B262" s="13" t="str">
        <f>VLOOKUP(A262,'Lender Reference Sheet'!A:B,2,false)</f>
        <v>FOURSIGHT CAPITAL </v>
      </c>
      <c r="D262" s="13" t="s">
        <v>1066</v>
      </c>
    </row>
    <row r="263">
      <c r="A263" s="6" t="s">
        <v>118</v>
      </c>
      <c r="B263" s="13" t="str">
        <f>VLOOKUP(A263,'Lender Reference Sheet'!A:B,2,false)</f>
        <v>FOURSIGHT CAPITAL </v>
      </c>
      <c r="D263" s="13" t="s">
        <v>1074</v>
      </c>
    </row>
    <row r="264">
      <c r="A264" s="6" t="s">
        <v>719</v>
      </c>
      <c r="B264" s="13" t="str">
        <f>VLOOKUP(A264,'Lender Reference Sheet'!A:B,2,false)</f>
        <v>FRANKLIN STATE BANK</v>
      </c>
      <c r="D264" s="13" t="s">
        <v>155</v>
      </c>
    </row>
    <row r="265">
      <c r="A265" s="6" t="s">
        <v>720</v>
      </c>
      <c r="B265" s="13" t="str">
        <f>VLOOKUP(A265,'Lender Reference Sheet'!A:B,2,false)</f>
        <v>FREESTONE CU</v>
      </c>
      <c r="D265" s="13" t="s">
        <v>1083</v>
      </c>
    </row>
    <row r="266">
      <c r="A266" s="6" t="s">
        <v>724</v>
      </c>
      <c r="B266" s="13" t="str">
        <f>VLOOKUP(A266,'Lender Reference Sheet'!A:B,2,false)</f>
        <v>FRONTIER COMMUNITY CU</v>
      </c>
      <c r="D266" s="13" t="s">
        <v>1089</v>
      </c>
    </row>
    <row r="267">
      <c r="A267" s="6" t="s">
        <v>119</v>
      </c>
      <c r="B267" s="13" t="str">
        <f>VLOOKUP(A267,'Lender Reference Sheet'!A:B,2,false)</f>
        <v>GENCO FCU</v>
      </c>
      <c r="D267" s="13" t="s">
        <v>159</v>
      </c>
    </row>
    <row r="268">
      <c r="A268" s="6" t="s">
        <v>732</v>
      </c>
      <c r="B268" s="13" t="str">
        <f>VLOOKUP(A268,'Lender Reference Sheet'!A:B,2,false)</f>
        <v>GENCO FCU</v>
      </c>
      <c r="D268" s="13" t="s">
        <v>160</v>
      </c>
    </row>
    <row r="269">
      <c r="A269" s="6" t="s">
        <v>120</v>
      </c>
      <c r="B269" s="13" t="str">
        <f>VLOOKUP(A269,'Lender Reference Sheet'!A:B,2,false)</f>
        <v>GILMER NATIONAL BANK</v>
      </c>
      <c r="D269" s="13" t="s">
        <v>1109</v>
      </c>
    </row>
    <row r="270">
      <c r="A270" s="6" t="s">
        <v>735</v>
      </c>
      <c r="B270" s="13" t="str">
        <f>VLOOKUP(A270,'Lender Reference Sheet'!A:B,2,false)</f>
        <v>GLOBAL LENDING SERVICES </v>
      </c>
      <c r="D270" s="13" t="s">
        <v>161</v>
      </c>
    </row>
    <row r="271">
      <c r="A271" s="74" t="s">
        <v>121</v>
      </c>
      <c r="B271" s="13" t="str">
        <f>VLOOKUP(A271,'Lender Reference Sheet'!A:B,2,false)</f>
        <v>GLOBAL LENDING SERVICES </v>
      </c>
      <c r="D271" s="13" t="s">
        <v>1115</v>
      </c>
    </row>
    <row r="272">
      <c r="A272" s="6" t="s">
        <v>741</v>
      </c>
      <c r="B272" s="13" t="str">
        <f>VLOOKUP(A272,'Lender Reference Sheet'!A:B,2,false)</f>
        <v>AMERICREDIT FINANCIAL SERVICES</v>
      </c>
      <c r="D272" s="13" t="s">
        <v>1118</v>
      </c>
    </row>
    <row r="273">
      <c r="A273" s="6" t="s">
        <v>744</v>
      </c>
      <c r="B273" s="13" t="str">
        <f>VLOOKUP(A273,'Lender Reference Sheet'!A:B,2,false)</f>
        <v>GOLDEN PLAINS CU</v>
      </c>
      <c r="D273" s="13" t="s">
        <v>163</v>
      </c>
    </row>
    <row r="274">
      <c r="A274" s="6" t="s">
        <v>745</v>
      </c>
      <c r="B274" s="13" t="str">
        <f>VLOOKUP(A274,'Lender Reference Sheet'!A:B,2,false)</f>
        <v>GOVERNMENT EMPLOYEES FCU</v>
      </c>
      <c r="D274" s="13" t="s">
        <v>1125</v>
      </c>
    </row>
    <row r="275">
      <c r="A275" s="6" t="s">
        <v>747</v>
      </c>
      <c r="B275" s="13" t="str">
        <f>VLOOKUP(A275,'Lender Reference Sheet'!A:B,2,false)</f>
        <v>GP LOUISIANA FCU</v>
      </c>
      <c r="D275" s="13" t="s">
        <v>1127</v>
      </c>
    </row>
    <row r="276">
      <c r="A276" s="6" t="s">
        <v>752</v>
      </c>
      <c r="B276" s="13" t="str">
        <f>VLOOKUP(A276,'Lender Reference Sheet'!A:B,2,false)</f>
        <v>GRANDVIEW BANK</v>
      </c>
      <c r="D276" s="13" t="s">
        <v>1129</v>
      </c>
    </row>
    <row r="277">
      <c r="A277" s="6" t="s">
        <v>123</v>
      </c>
      <c r="B277" s="13" t="str">
        <f>VLOOKUP(A277,'Lender Reference Sheet'!A:B,2,false)</f>
        <v>GREAT PLAINS FCU</v>
      </c>
      <c r="D277" s="13" t="s">
        <v>164</v>
      </c>
    </row>
    <row r="278">
      <c r="A278" s="6" t="s">
        <v>756</v>
      </c>
      <c r="B278" s="13" t="str">
        <f>VLOOKUP(A278,'Lender Reference Sheet'!A:B,2,false)</f>
        <v>GREATER CENTRAL TEXAS FCU</v>
      </c>
      <c r="D278" s="13" t="s">
        <v>165</v>
      </c>
    </row>
    <row r="279">
      <c r="A279" s="6" t="s">
        <v>757</v>
      </c>
      <c r="B279" s="13" t="str">
        <f>VLOOKUP(A279,'Lender Reference Sheet'!A:B,2,false)</f>
        <v>GREATER CENTRAL TEXAS FCU</v>
      </c>
      <c r="D279" s="13" t="s">
        <v>166</v>
      </c>
    </row>
    <row r="280">
      <c r="A280" s="6" t="s">
        <v>759</v>
      </c>
      <c r="B280" s="13" t="str">
        <f>VLOOKUP(A280,'Lender Reference Sheet'!A:B,2,false)</f>
        <v>GUARANTY BANK AND TRUST</v>
      </c>
      <c r="D280" s="13" t="s">
        <v>1143</v>
      </c>
    </row>
    <row r="281">
      <c r="A281" s="6" t="s">
        <v>764</v>
      </c>
      <c r="B281" s="13" t="str">
        <f>VLOOKUP(A281,'Lender Reference Sheet'!A:B,2,false)</f>
        <v>H.E.A. FCU</v>
      </c>
      <c r="D281" s="13" t="s">
        <v>1149</v>
      </c>
    </row>
    <row r="282">
      <c r="A282" s="6" t="s">
        <v>766</v>
      </c>
      <c r="B282" s="13" t="str">
        <f>VLOOKUP(A282,'Lender Reference Sheet'!A:B,2,false)</f>
        <v>HANCOCK WHITNEY BANK</v>
      </c>
      <c r="D282" s="13" t="s">
        <v>1152</v>
      </c>
    </row>
    <row r="283">
      <c r="A283" s="6" t="s">
        <v>768</v>
      </c>
      <c r="B283" s="13" t="str">
        <f>VLOOKUP(A283,'Lender Reference Sheet'!A:B,2,false)</f>
        <v>HANCOCK WHITNEY BANK</v>
      </c>
      <c r="D283" s="13" t="s">
        <v>1154</v>
      </c>
    </row>
    <row r="284">
      <c r="A284" s="6" t="s">
        <v>774</v>
      </c>
      <c r="B284" s="13" t="str">
        <f>VLOOKUP(A284,'Lender Reference Sheet'!A:B,2,false)</f>
        <v>HEART O' TEXAS FCU</v>
      </c>
      <c r="D284" s="13" t="s">
        <v>1167</v>
      </c>
    </row>
    <row r="285">
      <c r="A285" s="6" t="s">
        <v>770</v>
      </c>
      <c r="B285" s="13" t="str">
        <f>VLOOKUP(A285,'Lender Reference Sheet'!A:B,2,false)</f>
        <v>HEART O' TEXAS FCU</v>
      </c>
      <c r="D285" s="13" t="s">
        <v>1169</v>
      </c>
    </row>
    <row r="286">
      <c r="A286" s="6" t="s">
        <v>773</v>
      </c>
      <c r="B286" s="13" t="str">
        <f>VLOOKUP(A286,'Lender Reference Sheet'!A:B,2,false)</f>
        <v>HEART O' TEXAS FCU</v>
      </c>
      <c r="D286" s="13" t="s">
        <v>1171</v>
      </c>
    </row>
    <row r="287">
      <c r="A287" s="6" t="s">
        <v>777</v>
      </c>
      <c r="B287" s="13" t="str">
        <f>VLOOKUP(A287,'Lender Reference Sheet'!A:B,2,false)</f>
        <v>HEART O' TEXAS FCU</v>
      </c>
      <c r="D287" s="13" t="s">
        <v>1174</v>
      </c>
    </row>
    <row r="288">
      <c r="A288" s="6" t="s">
        <v>125</v>
      </c>
      <c r="B288" s="13" t="str">
        <f>VLOOKUP(A288,'Lender Reference Sheet'!A:B,2,false)</f>
        <v>HEARTLAND CU</v>
      </c>
      <c r="D288" s="13" t="s">
        <v>1173</v>
      </c>
    </row>
    <row r="289">
      <c r="A289" s="6" t="s">
        <v>782</v>
      </c>
      <c r="B289" s="13" t="str">
        <f>VLOOKUP(A289,'Lender Reference Sheet'!A:B,2,false)</f>
        <v>HENDERSON STATE UNIVERSITY</v>
      </c>
      <c r="D289" s="13" t="s">
        <v>168</v>
      </c>
    </row>
    <row r="290">
      <c r="A290" s="6" t="s">
        <v>783</v>
      </c>
      <c r="B290" s="13" t="str">
        <f>VLOOKUP(A290,'Lender Reference Sheet'!A:B,2,false)</f>
        <v>HERRING BANK</v>
      </c>
      <c r="D290" s="13" t="s">
        <v>1181</v>
      </c>
    </row>
    <row r="291">
      <c r="A291" s="6" t="s">
        <v>126</v>
      </c>
      <c r="B291" s="13" t="str">
        <f>VLOOKUP(A291,'Lender Reference Sheet'!A:B,2,false)</f>
        <v>HIGHWAY DISTRICT 19 EMPLOYEES FCU</v>
      </c>
      <c r="D291" s="13" t="s">
        <v>1182</v>
      </c>
    </row>
    <row r="292">
      <c r="A292" s="6" t="s">
        <v>788</v>
      </c>
      <c r="B292" s="13" t="str">
        <f>VLOOKUP(A292,'Lender Reference Sheet'!A:B,2,false)</f>
        <v>HOMELAND FEDERAL SAVINGS BANK</v>
      </c>
      <c r="D292" s="13" t="s">
        <v>1184</v>
      </c>
    </row>
    <row r="293">
      <c r="A293" s="6" t="s">
        <v>790</v>
      </c>
      <c r="B293" s="13" t="str">
        <f>VLOOKUP(A293,'Lender Reference Sheet'!A:B,2,false)</f>
        <v>HORATIO STATE BANK</v>
      </c>
      <c r="D293" s="13" t="s">
        <v>1187</v>
      </c>
    </row>
    <row r="294">
      <c r="A294" s="6" t="s">
        <v>795</v>
      </c>
      <c r="B294" s="13" t="str">
        <f>VLOOKUP(A294,'Lender Reference Sheet'!A:B,2,false)</f>
        <v>HUGHES FCU</v>
      </c>
      <c r="D294" s="13" t="s">
        <v>169</v>
      </c>
    </row>
    <row r="295">
      <c r="A295" s="6" t="s">
        <v>797</v>
      </c>
      <c r="B295" s="13" t="str">
        <f>VLOOKUP(A295,'Lender Reference Sheet'!A:B,2,false)</f>
        <v>HUNTINGTON NATIONAL BANK</v>
      </c>
      <c r="D295" s="13" t="s">
        <v>1191</v>
      </c>
    </row>
    <row r="296">
      <c r="A296" s="6" t="s">
        <v>798</v>
      </c>
      <c r="B296" s="13" t="str">
        <f>VLOOKUP(A296,'Lender Reference Sheet'!A:B,2,false)</f>
        <v>HWY DISTRICT 19 EMP CU</v>
      </c>
      <c r="D296" s="13" t="s">
        <v>1198</v>
      </c>
    </row>
    <row r="297">
      <c r="A297" s="6" t="s">
        <v>800</v>
      </c>
      <c r="B297" s="13" t="str">
        <f>VLOOKUP(A297,'Lender Reference Sheet'!A:B,2,false)</f>
        <v>HYUNDAI MOTOR FINANCE</v>
      </c>
      <c r="D297" s="13" t="s">
        <v>1199</v>
      </c>
    </row>
    <row r="298">
      <c r="A298" s="6" t="s">
        <v>801</v>
      </c>
      <c r="B298" s="13" t="str">
        <f>VLOOKUP(A298,'Lender Reference Sheet'!A:B,2,false)</f>
        <v>HYUNDAI MOTOR FINANCE</v>
      </c>
      <c r="D298" s="13" t="s">
        <v>1200</v>
      </c>
    </row>
    <row r="299">
      <c r="A299" s="6" t="s">
        <v>802</v>
      </c>
      <c r="B299" s="13" t="str">
        <f>VLOOKUP(A299,'Lender Reference Sheet'!A:B,2,false)</f>
        <v>HYUNDAI MOTOR FINANCE</v>
      </c>
      <c r="D299" s="13" t="s">
        <v>1202</v>
      </c>
    </row>
    <row r="300">
      <c r="A300" s="6" t="s">
        <v>127</v>
      </c>
      <c r="B300" s="13" t="str">
        <f>VLOOKUP(A300,'Lender Reference Sheet'!A:B,2,false)</f>
        <v>HYUNDAI MOTOR FINANCE</v>
      </c>
      <c r="D300" s="13" t="s">
        <v>1203</v>
      </c>
    </row>
    <row r="301">
      <c r="A301" s="6" t="s">
        <v>128</v>
      </c>
      <c r="B301" s="13" t="str">
        <f>VLOOKUP(A301,'Lender Reference Sheet'!A:B,2,false)</f>
        <v>INDEPENDENT BANK</v>
      </c>
      <c r="D301" s="13" t="s">
        <v>1206</v>
      </c>
    </row>
    <row r="302">
      <c r="A302" s="6" t="s">
        <v>805</v>
      </c>
      <c r="B302" s="13" t="str">
        <f>VLOOKUP(A302,'Lender Reference Sheet'!A:B,2,false)</f>
        <v>INDEPENDENT DEALER SERVICES</v>
      </c>
      <c r="D302" s="13" t="s">
        <v>1214</v>
      </c>
    </row>
    <row r="303">
      <c r="A303" s="6" t="s">
        <v>808</v>
      </c>
      <c r="B303" s="13" t="str">
        <f>VLOOKUP(A303,'Lender Reference Sheet'!A:B,2,false)</f>
        <v>INTERBANK</v>
      </c>
      <c r="D303" s="13" t="s">
        <v>1215</v>
      </c>
    </row>
    <row r="304">
      <c r="A304" s="6" t="s">
        <v>129</v>
      </c>
      <c r="B304" s="13" t="str">
        <f>VLOOKUP(A304,'Lender Reference Sheet'!A:B,2,false)</f>
        <v>INTRUST BANK</v>
      </c>
      <c r="D304" s="13" t="s">
        <v>1217</v>
      </c>
    </row>
    <row r="305">
      <c r="A305" s="6" t="s">
        <v>810</v>
      </c>
      <c r="B305" s="13" t="str">
        <f>VLOOKUP(A305,'Lender Reference Sheet'!A:B,2,false)</f>
        <v>INTRUST BANK</v>
      </c>
      <c r="D305" s="13" t="s">
        <v>1218</v>
      </c>
    </row>
    <row r="306">
      <c r="A306" s="6" t="s">
        <v>811</v>
      </c>
      <c r="B306" s="13" t="str">
        <f>VLOOKUP(A306,'Lender Reference Sheet'!A:B,2,false)</f>
        <v>INTRUST BANK</v>
      </c>
      <c r="D306" s="13" t="s">
        <v>171</v>
      </c>
    </row>
    <row r="307">
      <c r="A307" s="6" t="s">
        <v>130</v>
      </c>
      <c r="B307" s="13" t="str">
        <f>VLOOKUP(A307,'Lender Reference Sheet'!A:B,2,false)</f>
        <v>JACKSON COUNTY FCU</v>
      </c>
      <c r="D307" s="13" t="s">
        <v>172</v>
      </c>
    </row>
    <row r="308">
      <c r="A308" s="6" t="s">
        <v>812</v>
      </c>
      <c r="B308" s="13" t="str">
        <f>VLOOKUP(A308,'Lender Reference Sheet'!A:B,2,false)</f>
        <v>JACKSON PARISH BANK</v>
      </c>
      <c r="D308" s="13" t="s">
        <v>1228</v>
      </c>
    </row>
    <row r="309">
      <c r="A309" s="6" t="s">
        <v>815</v>
      </c>
      <c r="B309" s="13" t="str">
        <f>VLOOKUP(A309,'Lender Reference Sheet'!A:B,2,false)</f>
        <v>JCT FCU</v>
      </c>
      <c r="D309" s="13" t="s">
        <v>1232</v>
      </c>
    </row>
    <row r="310">
      <c r="A310" s="6" t="s">
        <v>131</v>
      </c>
      <c r="B310" s="13" t="str">
        <f>VLOOKUP(A310,'Lender Reference Sheet'!A:B,2,false)</f>
        <v>JP MORGAN CHASE BANK</v>
      </c>
      <c r="D310" s="13" t="s">
        <v>173</v>
      </c>
    </row>
    <row r="311">
      <c r="A311" s="6" t="s">
        <v>819</v>
      </c>
      <c r="B311" s="13" t="str">
        <f>VLOOKUP(A311,'Lender Reference Sheet'!A:B,2,false)</f>
        <v>JP MORGAN CHASE BANK</v>
      </c>
      <c r="D311" s="13" t="s">
        <v>1242</v>
      </c>
    </row>
    <row r="312">
      <c r="A312" s="6" t="s">
        <v>818</v>
      </c>
      <c r="B312" s="13" t="str">
        <f>VLOOKUP(A312,'Lender Reference Sheet'!A:B,2,false)</f>
        <v>JP MORGAN CHASE BANK</v>
      </c>
      <c r="D312" s="13" t="s">
        <v>174</v>
      </c>
    </row>
    <row r="313">
      <c r="A313" s="6" t="s">
        <v>821</v>
      </c>
      <c r="B313" s="13" t="str">
        <f>VLOOKUP(A313,'Lender Reference Sheet'!A:B,2,false)</f>
        <v>JP MORGAN CHASE BANK</v>
      </c>
      <c r="D313" s="13" t="s">
        <v>1257</v>
      </c>
    </row>
    <row r="314">
      <c r="A314" s="74" t="s">
        <v>824</v>
      </c>
      <c r="B314" s="13" t="str">
        <f>VLOOKUP(A314,'Lender Reference Sheet'!A:B,2,false)</f>
        <v>JP MORGAN CHASE BANK</v>
      </c>
      <c r="D314" s="13" t="s">
        <v>1258</v>
      </c>
    </row>
    <row r="315">
      <c r="A315" s="6" t="s">
        <v>826</v>
      </c>
      <c r="B315" s="13" t="str">
        <f>VLOOKUP(A315,'Lender Reference Sheet'!A:B,2,false)</f>
        <v>JP MORGAN CHASE BANK</v>
      </c>
      <c r="D315" s="13" t="s">
        <v>175</v>
      </c>
    </row>
    <row r="316">
      <c r="A316" s="6" t="s">
        <v>827</v>
      </c>
      <c r="B316" s="13" t="str">
        <f>VLOOKUP(A316,'Lender Reference Sheet'!A:B,2,false)</f>
        <v>JP MORGAN CHASE BANK</v>
      </c>
      <c r="D316" s="13" t="s">
        <v>1264</v>
      </c>
    </row>
    <row r="317">
      <c r="A317" s="6" t="s">
        <v>828</v>
      </c>
      <c r="B317" s="13" t="str">
        <f>VLOOKUP(A317,'Lender Reference Sheet'!A:B,2,false)</f>
        <v>JSC FCU</v>
      </c>
      <c r="D317" s="13" t="s">
        <v>176</v>
      </c>
    </row>
    <row r="318">
      <c r="A318" s="6" t="s">
        <v>830</v>
      </c>
      <c r="B318" s="13" t="str">
        <f>VLOOKUP(A318,'Lender Reference Sheet'!A:B,2,false)</f>
        <v>KEESLER FCU</v>
      </c>
      <c r="D318" s="13" t="s">
        <v>1269</v>
      </c>
    </row>
    <row r="319">
      <c r="A319" s="74" t="s">
        <v>132</v>
      </c>
      <c r="B319" s="13" t="str">
        <f>VLOOKUP(A319,'Lender Reference Sheet'!A:B,2,false)</f>
        <v>KIA MOTORS FINANCE</v>
      </c>
      <c r="D319" s="13" t="s">
        <v>1274</v>
      </c>
    </row>
    <row r="320">
      <c r="A320" s="6" t="s">
        <v>838</v>
      </c>
      <c r="B320" s="13" t="str">
        <f>VLOOKUP(A320,'Lender Reference Sheet'!A:B,2,false)</f>
        <v>KILGORE SHELL EMPLOYEES FCU</v>
      </c>
      <c r="D320" s="13" t="s">
        <v>177</v>
      </c>
    </row>
    <row r="321">
      <c r="A321" s="6" t="s">
        <v>842</v>
      </c>
      <c r="B321" s="13" t="str">
        <f>VLOOKUP(A321,'Lender Reference Sheet'!A:B,2,false)</f>
        <v>KRAFTMAN FCU</v>
      </c>
      <c r="D321" s="13" t="s">
        <v>1279</v>
      </c>
    </row>
    <row r="322">
      <c r="A322" s="6" t="s">
        <v>844</v>
      </c>
      <c r="B322" s="13" t="str">
        <f>VLOOKUP(A322,'Lender Reference Sheet'!A:B,2,false)</f>
        <v>LA CAPITOL FCU</v>
      </c>
      <c r="D322" s="13" t="s">
        <v>1282</v>
      </c>
    </row>
    <row r="323">
      <c r="A323" s="6" t="s">
        <v>846</v>
      </c>
      <c r="B323" s="13" t="str">
        <f>VLOOKUP(A323,'Lender Reference Sheet'!A:B,2,false)</f>
        <v>LA CAPITOL FCU</v>
      </c>
      <c r="D323" s="13" t="s">
        <v>1284</v>
      </c>
    </row>
    <row r="324">
      <c r="A324" s="6" t="s">
        <v>851</v>
      </c>
      <c r="B324" s="13" t="str">
        <f>VLOOKUP(A324,'Lender Reference Sheet'!A:B,2,false)</f>
        <v>LEGACY ENHACEMENT TRUST</v>
      </c>
      <c r="D324" s="13" t="s">
        <v>1285</v>
      </c>
    </row>
    <row r="325">
      <c r="A325" s="6" t="s">
        <v>852</v>
      </c>
      <c r="B325" s="13" t="str">
        <f>VLOOKUP(A325,'Lender Reference Sheet'!A:B,2,false)</f>
        <v>LEGEND BANK</v>
      </c>
      <c r="D325" s="13" t="s">
        <v>1287</v>
      </c>
    </row>
    <row r="326">
      <c r="A326" s="6" t="s">
        <v>853</v>
      </c>
      <c r="B326" s="13" t="str">
        <f>VLOOKUP(A326,'Lender Reference Sheet'!A:B,2,false)</f>
        <v>LELLAND COLLIER ELECTRIC</v>
      </c>
      <c r="D326" s="13" t="s">
        <v>1288</v>
      </c>
    </row>
    <row r="327">
      <c r="A327" s="6" t="s">
        <v>849</v>
      </c>
      <c r="B327" s="13" t="str">
        <f>VLOOKUP(A327,'Lender Reference Sheet'!A:B,2,false)</f>
        <v>LETOURNEAU FCU</v>
      </c>
      <c r="D327" s="13" t="s">
        <v>1291</v>
      </c>
    </row>
    <row r="328">
      <c r="A328" s="6" t="s">
        <v>858</v>
      </c>
      <c r="B328" s="13" t="str">
        <f>VLOOKUP(A328,'Lender Reference Sheet'!A:B,2,false)</f>
        <v>LETOURNEAU FCU</v>
      </c>
      <c r="D328" s="13" t="s">
        <v>178</v>
      </c>
    </row>
    <row r="329">
      <c r="A329" s="6" t="s">
        <v>865</v>
      </c>
      <c r="B329" s="13" t="str">
        <f>VLOOKUP(A329,'Lender Reference Sheet'!A:B,2,false)</f>
        <v>LIFETIME FCU</v>
      </c>
      <c r="D329" s="13" t="s">
        <v>179</v>
      </c>
    </row>
    <row r="330">
      <c r="A330" s="6" t="s">
        <v>867</v>
      </c>
      <c r="B330" s="13" t="str">
        <f>VLOOKUP(A330,'Lender Reference Sheet'!A:B,2,false)</f>
        <v>LINKAGE CU</v>
      </c>
      <c r="D330" s="13" t="s">
        <v>1297</v>
      </c>
    </row>
    <row r="331">
      <c r="A331" s="6" t="s">
        <v>870</v>
      </c>
      <c r="B331" s="13" t="str">
        <f>VLOOKUP(A331,'Lender Reference Sheet'!A:B,2,false)</f>
        <v>LONGVIEW CONSOLIDATED CU</v>
      </c>
      <c r="D331" s="13" t="s">
        <v>180</v>
      </c>
    </row>
    <row r="332">
      <c r="A332" s="6" t="s">
        <v>871</v>
      </c>
      <c r="B332" s="13" t="str">
        <f>VLOOKUP(A332,'Lender Reference Sheet'!A:B,2,false)</f>
        <v>LONGVIEW CONSOLIDATED CU</v>
      </c>
      <c r="D332" s="13" t="s">
        <v>1304</v>
      </c>
    </row>
    <row r="333">
      <c r="A333" s="6" t="s">
        <v>872</v>
      </c>
      <c r="B333" s="13" t="str">
        <f>VLOOKUP(A333,'Lender Reference Sheet'!A:B,2,false)</f>
        <v>LONGVIEW CONSOLIDATED CU</v>
      </c>
      <c r="D333" s="13" t="s">
        <v>181</v>
      </c>
    </row>
    <row r="334">
      <c r="A334" s="6" t="s">
        <v>873</v>
      </c>
      <c r="B334" s="13" t="str">
        <f>VLOOKUP(A334,'Lender Reference Sheet'!A:B,2,false)</f>
        <v>LONGVIEW CONSOLIDATED CU</v>
      </c>
      <c r="D334" s="13" t="s">
        <v>1310</v>
      </c>
    </row>
    <row r="335">
      <c r="A335" s="6" t="s">
        <v>876</v>
      </c>
      <c r="B335" s="13" t="str">
        <f>VLOOKUP(A335,'Lender Reference Sheet'!A:B,2,false)</f>
        <v>LONGVIEW FCU</v>
      </c>
      <c r="D335" s="13" t="s">
        <v>1320</v>
      </c>
    </row>
    <row r="336">
      <c r="A336" s="6" t="s">
        <v>877</v>
      </c>
      <c r="B336" s="13" t="str">
        <f>VLOOKUP(A336,'Lender Reference Sheet'!A:B,2,false)</f>
        <v>LOUISIANA BAPTIST FCU</v>
      </c>
      <c r="D336" s="13" t="s">
        <v>182</v>
      </c>
    </row>
    <row r="337">
      <c r="A337" s="6" t="s">
        <v>881</v>
      </c>
      <c r="B337" s="13" t="str">
        <f>VLOOKUP(A337,'Lender Reference Sheet'!A:B,2,false)</f>
        <v>MARION STATE BANK</v>
      </c>
      <c r="D337" s="13" t="s">
        <v>183</v>
      </c>
    </row>
    <row r="338">
      <c r="A338" s="6" t="s">
        <v>882</v>
      </c>
      <c r="B338" s="13" t="str">
        <f>VLOOKUP(A338,'Lender Reference Sheet'!A:B,2,false)</f>
        <v>MARSHALL T&amp;P FCU</v>
      </c>
      <c r="D338" s="13" t="s">
        <v>1326</v>
      </c>
    </row>
    <row r="339">
      <c r="A339" s="6" t="s">
        <v>884</v>
      </c>
      <c r="B339" s="13" t="str">
        <f>VLOOKUP(A339,'Lender Reference Sheet'!A:B,2,false)</f>
        <v>MARSHALL T&amp;P FCU</v>
      </c>
      <c r="D339" s="13" t="s">
        <v>184</v>
      </c>
    </row>
    <row r="340">
      <c r="A340" s="6" t="s">
        <v>888</v>
      </c>
      <c r="B340" s="13" t="str">
        <f>VLOOKUP(A340,'Lender Reference Sheet'!A:B,2,false)</f>
        <v>MAZDA CAPITAL SERVICES</v>
      </c>
      <c r="D340" s="13" t="s">
        <v>218</v>
      </c>
    </row>
    <row r="341">
      <c r="A341" s="6" t="s">
        <v>889</v>
      </c>
      <c r="B341" s="13" t="str">
        <f>VLOOKUP(A341,'Lender Reference Sheet'!A:B,2,false)</f>
        <v>MCCURTAIN COUNTY NATIONAL BANK</v>
      </c>
      <c r="D341" s="13" t="s">
        <v>185</v>
      </c>
    </row>
    <row r="342">
      <c r="A342" s="6" t="s">
        <v>890</v>
      </c>
      <c r="B342" s="13" t="str">
        <f>VLOOKUP(A342,'Lender Reference Sheet'!A:B,2,false)</f>
        <v>MCLENNAN COUNTY EMPLOYEES FCU</v>
      </c>
      <c r="D342" s="13" t="s">
        <v>186</v>
      </c>
    </row>
    <row r="343">
      <c r="A343" s="6" t="s">
        <v>894</v>
      </c>
      <c r="B343" s="13" t="str">
        <f>VLOOKUP(A343,'Lender Reference Sheet'!A:B,2,false)</f>
        <v>MCMURREY FCU</v>
      </c>
      <c r="D343" s="13" t="s">
        <v>187</v>
      </c>
    </row>
    <row r="344">
      <c r="A344" s="6" t="s">
        <v>134</v>
      </c>
      <c r="B344" s="13" t="str">
        <f>VLOOKUP(A344,'Lender Reference Sheet'!A:B,2,false)</f>
        <v>MECHANICS BANK</v>
      </c>
      <c r="D344" s="13" t="s">
        <v>189</v>
      </c>
    </row>
    <row r="345">
      <c r="A345" s="6" t="s">
        <v>899</v>
      </c>
      <c r="B345" s="13" t="str">
        <f>VLOOKUP(A345,'Lender Reference Sheet'!A:B,2,false)</f>
        <v>MECHANICS BANK</v>
      </c>
      <c r="D345" s="13" t="s">
        <v>1367</v>
      </c>
    </row>
    <row r="346">
      <c r="A346" s="6" t="s">
        <v>509</v>
      </c>
      <c r="B346" s="13" t="str">
        <f>VLOOKUP(A346,'Lender Reference Sheet'!A:B,2,false)</f>
        <v>MECHANICS BANK</v>
      </c>
      <c r="D346" s="13" t="s">
        <v>1368</v>
      </c>
    </row>
    <row r="347">
      <c r="A347" s="6" t="s">
        <v>898</v>
      </c>
      <c r="B347" s="13" t="str">
        <f>VLOOKUP(A347,'Lender Reference Sheet'!A:B,2,false)</f>
        <v>MECHANICS BANK</v>
      </c>
      <c r="D347" s="13" t="s">
        <v>190</v>
      </c>
    </row>
    <row r="348">
      <c r="A348" s="6" t="s">
        <v>136</v>
      </c>
      <c r="B348" s="13" t="str">
        <f>VLOOKUP(A348,'Lender Reference Sheet'!A:B,2,false)</f>
        <v>MEMBERS CHOICE OF CENTRAL TX FCU</v>
      </c>
      <c r="D348" s="13" t="s">
        <v>191</v>
      </c>
    </row>
    <row r="349">
      <c r="A349" s="6" t="s">
        <v>906</v>
      </c>
      <c r="B349" s="13" t="str">
        <f>VLOOKUP(A349,'Lender Reference Sheet'!A:B,2,false)</f>
        <v>MERITRUST FCU</v>
      </c>
      <c r="D349" s="13" t="s">
        <v>192</v>
      </c>
    </row>
    <row r="350">
      <c r="A350" s="6" t="s">
        <v>909</v>
      </c>
      <c r="B350" s="13" t="str">
        <f>VLOOKUP(A350,'Lender Reference Sheet'!A:B,2,false)</f>
        <v>MERITRUST FCU</v>
      </c>
      <c r="D350" s="13" t="s">
        <v>1378</v>
      </c>
    </row>
    <row r="351">
      <c r="A351" s="6" t="s">
        <v>138</v>
      </c>
      <c r="B351" s="13" t="str">
        <f>VLOOKUP(A351,'Lender Reference Sheet'!A:B,2,false)</f>
        <v>MID AMERICAN CU</v>
      </c>
      <c r="D351" s="13" t="s">
        <v>1381</v>
      </c>
    </row>
    <row r="352">
      <c r="A352" s="6" t="s">
        <v>918</v>
      </c>
      <c r="B352" s="13" t="str">
        <f>VLOOKUP(A352,'Lender Reference Sheet'!A:B,2,false)</f>
        <v>MIL-WAY FCU</v>
      </c>
      <c r="D352" s="13" t="s">
        <v>193</v>
      </c>
    </row>
    <row r="353">
      <c r="A353" s="6" t="s">
        <v>919</v>
      </c>
      <c r="B353" s="13" t="str">
        <f>VLOOKUP(A353,'Lender Reference Sheet'!A:B,2,false)</f>
        <v>MIL-WAY FCU</v>
      </c>
      <c r="D353" s="13" t="s">
        <v>194</v>
      </c>
    </row>
    <row r="354">
      <c r="A354" s="6" t="s">
        <v>920</v>
      </c>
      <c r="B354" s="13" t="str">
        <f>VLOOKUP(A354,'Lender Reference Sheet'!A:B,2,false)</f>
        <v>MIL-WAY FCU</v>
      </c>
      <c r="D354" s="13" t="s">
        <v>195</v>
      </c>
    </row>
    <row r="355">
      <c r="A355" s="6" t="s">
        <v>922</v>
      </c>
      <c r="B355" s="13" t="str">
        <f>VLOOKUP(A355,'Lender Reference Sheet'!A:B,2,false)</f>
        <v>MIL-WAY FCU</v>
      </c>
      <c r="D355" s="13" t="s">
        <v>196</v>
      </c>
    </row>
    <row r="356">
      <c r="A356" s="6" t="s">
        <v>930</v>
      </c>
      <c r="B356" s="13" t="str">
        <f>VLOOKUP(A356,'Lender Reference Sheet'!A:B,2,false)</f>
        <v>MONROE TELCO FCU</v>
      </c>
      <c r="D356" s="13" t="s">
        <v>1418</v>
      </c>
    </row>
    <row r="357">
      <c r="A357" s="6" t="s">
        <v>935</v>
      </c>
      <c r="B357" s="13" t="str">
        <f>VLOOKUP(A357,'Lender Reference Sheet'!A:B,2,false)</f>
        <v>MORRIS SHEPPERD FCU</v>
      </c>
      <c r="D357" s="13" t="s">
        <v>1423</v>
      </c>
    </row>
    <row r="358">
      <c r="A358" s="6" t="s">
        <v>938</v>
      </c>
      <c r="B358" s="13" t="str">
        <f>VLOOKUP(A358,'Lender Reference Sheet'!A:B,2,false)</f>
        <v>MORRIS SHEPPERD FCU</v>
      </c>
      <c r="D358" s="13" t="s">
        <v>1426</v>
      </c>
    </row>
    <row r="359">
      <c r="A359" s="6" t="s">
        <v>940</v>
      </c>
      <c r="B359" s="13" t="str">
        <f>VLOOKUP(A359,'Lender Reference Sheet'!A:B,2,false)</f>
        <v>MORRIS SHEPPERD FCU</v>
      </c>
      <c r="D359" s="13" t="s">
        <v>1427</v>
      </c>
    </row>
    <row r="360">
      <c r="A360" s="6" t="s">
        <v>936</v>
      </c>
      <c r="B360" s="13" t="str">
        <f>VLOOKUP(A360,'Lender Reference Sheet'!A:B,2,false)</f>
        <v>MORRIS SHEPPERD FCU</v>
      </c>
      <c r="D360" s="13" t="s">
        <v>198</v>
      </c>
    </row>
    <row r="361">
      <c r="A361" s="6" t="s">
        <v>139</v>
      </c>
      <c r="B361" s="13" t="str">
        <f>VLOOKUP(A361,'Lender Reference Sheet'!A:B,2,false)</f>
        <v>MUNICIPAL EMPLOYEES CU OF OKC</v>
      </c>
      <c r="D361" s="13" t="s">
        <v>1432</v>
      </c>
    </row>
    <row r="362">
      <c r="A362" s="6" t="s">
        <v>947</v>
      </c>
      <c r="B362" s="13" t="str">
        <f>VLOOKUP(A362,'Lender Reference Sheet'!A:B,2,false)</f>
        <v>MY COMMUNITY CU</v>
      </c>
      <c r="D362" s="13" t="s">
        <v>1435</v>
      </c>
    </row>
    <row r="363">
      <c r="A363" s="6" t="s">
        <v>948</v>
      </c>
      <c r="B363" s="13" t="str">
        <f>VLOOKUP(A363,'Lender Reference Sheet'!A:B,2,false)</f>
        <v>MY COMMUNITY CU</v>
      </c>
      <c r="D363" s="13" t="s">
        <v>1436</v>
      </c>
    </row>
    <row r="364">
      <c r="A364" s="6" t="s">
        <v>140</v>
      </c>
      <c r="B364" s="13" t="str">
        <f>VLOOKUP(A364,'Lender Reference Sheet'!A:B,2,false)</f>
        <v>NATIONAL UNITED BANK</v>
      </c>
      <c r="D364" s="13" t="s">
        <v>199</v>
      </c>
    </row>
    <row r="365">
      <c r="A365" s="6" t="s">
        <v>950</v>
      </c>
      <c r="B365" s="13" t="str">
        <f>VLOOKUP(A365,'Lender Reference Sheet'!A:B,2,false)</f>
        <v>NATIONAL UNITED BANK</v>
      </c>
      <c r="D365" s="13" t="s">
        <v>200</v>
      </c>
    </row>
    <row r="366">
      <c r="A366" s="6" t="s">
        <v>953</v>
      </c>
      <c r="B366" s="13" t="str">
        <f>VLOOKUP(A366,'Lender Reference Sheet'!A:B,2,false)</f>
        <v>NAVY ARMY CCU</v>
      </c>
      <c r="D366" s="13" t="s">
        <v>1449</v>
      </c>
    </row>
    <row r="367">
      <c r="A367" s="6" t="s">
        <v>954</v>
      </c>
      <c r="B367" s="13" t="str">
        <f>VLOOKUP(A367,'Lender Reference Sheet'!A:B,2,false)</f>
        <v>NAVY FCU</v>
      </c>
      <c r="D367" s="13" t="s">
        <v>1452</v>
      </c>
    </row>
    <row r="368">
      <c r="A368" s="6" t="s">
        <v>962</v>
      </c>
      <c r="B368" s="13" t="str">
        <f>VLOOKUP(A368,'Lender Reference Sheet'!A:B,2,false)</f>
        <v>NAVY FCU</v>
      </c>
      <c r="D368" s="13" t="s">
        <v>201</v>
      </c>
    </row>
    <row r="369">
      <c r="A369" s="6" t="s">
        <v>141</v>
      </c>
      <c r="B369" s="13" t="str">
        <f>VLOOKUP(A369,'Lender Reference Sheet'!A:B,2,false)</f>
        <v>NAVY FCU</v>
      </c>
      <c r="D369" s="13" t="s">
        <v>202</v>
      </c>
    </row>
    <row r="370">
      <c r="A370" s="6" t="s">
        <v>963</v>
      </c>
      <c r="B370" s="13" t="str">
        <f>VLOOKUP(A370,'Lender Reference Sheet'!A:B,2,false)</f>
        <v>NE AL POSTAL FCU</v>
      </c>
      <c r="D370" s="13" t="s">
        <v>1463</v>
      </c>
    </row>
    <row r="371">
      <c r="A371" s="6" t="s">
        <v>142</v>
      </c>
      <c r="B371" s="13" t="str">
        <f>VLOOKUP(A371,'Lender Reference Sheet'!A:B,2,false)</f>
        <v>NEIGHBORHOOD CU</v>
      </c>
      <c r="D371" s="13" t="s">
        <v>1466</v>
      </c>
    </row>
    <row r="372">
      <c r="A372" s="6" t="s">
        <v>967</v>
      </c>
      <c r="B372" s="13" t="str">
        <f>VLOOKUP(A372,'Lender Reference Sheet'!A:B,2,false)</f>
        <v>NMAC</v>
      </c>
      <c r="D372" s="13" t="s">
        <v>203</v>
      </c>
    </row>
    <row r="373">
      <c r="A373" s="74" t="s">
        <v>969</v>
      </c>
      <c r="B373" s="13" t="str">
        <f>VLOOKUP(A373,'Lender Reference Sheet'!A:B,2,false)</f>
        <v>NMAC</v>
      </c>
      <c r="D373" s="13" t="s">
        <v>1472</v>
      </c>
    </row>
    <row r="374">
      <c r="A374" s="6" t="s">
        <v>972</v>
      </c>
      <c r="B374" s="13" t="str">
        <f>VLOOKUP(A374,'Lender Reference Sheet'!A:B,2,false)</f>
        <v>NMAC</v>
      </c>
      <c r="D374" s="13" t="s">
        <v>1478</v>
      </c>
    </row>
    <row r="375">
      <c r="A375" s="6" t="s">
        <v>143</v>
      </c>
      <c r="B375" s="13" t="str">
        <f>VLOOKUP(A375,'Lender Reference Sheet'!A:B,2,false)</f>
        <v>NMAC</v>
      </c>
    </row>
    <row r="376">
      <c r="A376" s="6" t="s">
        <v>976</v>
      </c>
      <c r="B376" s="13" t="str">
        <f>VLOOKUP(A376,'Lender Reference Sheet'!A:B,2,false)</f>
        <v>NORTH EAST TEXAS CU</v>
      </c>
    </row>
    <row r="377">
      <c r="A377" s="6" t="s">
        <v>977</v>
      </c>
      <c r="B377" s="13" t="str">
        <f>VLOOKUP(A377,'Lender Reference Sheet'!A:B,2,false)</f>
        <v>NORTH EAST TEXAS CU</v>
      </c>
    </row>
    <row r="378">
      <c r="A378" s="6" t="s">
        <v>144</v>
      </c>
      <c r="B378" s="13" t="str">
        <f>VLOOKUP(A378,'Lender Reference Sheet'!A:B,2,false)</f>
        <v>NORTHWEST FCU</v>
      </c>
    </row>
    <row r="379">
      <c r="A379" s="6" t="s">
        <v>979</v>
      </c>
      <c r="B379" s="13" t="str">
        <f>VLOOKUP(A379,'Lender Reference Sheet'!A:B,2,false)</f>
        <v>NORTHWEST LOUISIANA FCU</v>
      </c>
    </row>
    <row r="380">
      <c r="A380" s="6" t="s">
        <v>145</v>
      </c>
      <c r="B380" s="13" t="str">
        <f>VLOOKUP(A380,'Lender Reference Sheet'!A:B,2,false)</f>
        <v>OKLAHOMA EDUCATORS CU</v>
      </c>
    </row>
    <row r="381">
      <c r="A381" s="6" t="s">
        <v>146</v>
      </c>
      <c r="B381" s="13" t="str">
        <f>VLOOKUP(A381,'Lender Reference Sheet'!A:B,2,false)</f>
        <v>OKLAHOMA FCU</v>
      </c>
    </row>
    <row r="382">
      <c r="A382" s="6" t="s">
        <v>989</v>
      </c>
      <c r="B382" s="13" t="str">
        <f>VLOOKUP(A382,'Lender Reference Sheet'!A:B,2,false)</f>
        <v>OKLAHOMA'S CU</v>
      </c>
    </row>
    <row r="383">
      <c r="A383" s="6" t="s">
        <v>990</v>
      </c>
      <c r="B383" s="13" t="str">
        <f>VLOOKUP(A383,'Lender Reference Sheet'!A:B,2,false)</f>
        <v>OKLAHOMA'S CU</v>
      </c>
    </row>
    <row r="384">
      <c r="A384" s="6" t="s">
        <v>995</v>
      </c>
      <c r="B384" s="13" t="str">
        <f>VLOOKUP(A384,'Lender Reference Sheet'!A:B,2,false)</f>
        <v>ONEMAIN FINANCIAL GROUP</v>
      </c>
    </row>
    <row r="385">
      <c r="A385" s="6" t="s">
        <v>997</v>
      </c>
      <c r="B385" s="13" t="str">
        <f>VLOOKUP(A385,'Lender Reference Sheet'!A:B,2,false)</f>
        <v>ONEMAIN FINANCIAL GROUP</v>
      </c>
    </row>
    <row r="386">
      <c r="A386" s="6" t="s">
        <v>1000</v>
      </c>
      <c r="B386" s="13" t="str">
        <f>VLOOKUP(A386,'Lender Reference Sheet'!A:B,2,false)</f>
        <v>ORIGIN BANK</v>
      </c>
    </row>
    <row r="387">
      <c r="A387" s="6" t="s">
        <v>1002</v>
      </c>
      <c r="B387" s="13" t="str">
        <f>VLOOKUP(A387,'Lender Reference Sheet'!A:B,2,false)</f>
        <v>OUACHITA VALLEY FCU</v>
      </c>
    </row>
    <row r="388">
      <c r="A388" s="6" t="s">
        <v>1005</v>
      </c>
      <c r="B388" s="13" t="str">
        <f>VLOOKUP(A388,'Lender Reference Sheet'!A:B,2,false)</f>
        <v>OUACHITA VALLEY FCU</v>
      </c>
    </row>
    <row r="389">
      <c r="A389" s="6" t="s">
        <v>1006</v>
      </c>
      <c r="B389" s="13" t="str">
        <f>VLOOKUP(A389,'Lender Reference Sheet'!A:B,2,false)</f>
        <v>OUACHITA VALLEY FCU</v>
      </c>
    </row>
    <row r="390">
      <c r="A390" s="6" t="s">
        <v>1010</v>
      </c>
      <c r="B390" s="13" t="str">
        <f>VLOOKUP(A390,'Lender Reference Sheet'!A:B,2,false)</f>
        <v>OVFCU</v>
      </c>
    </row>
    <row r="391">
      <c r="A391" s="6" t="s">
        <v>149</v>
      </c>
      <c r="B391" s="13" t="str">
        <f>VLOOKUP(A391,'Lender Reference Sheet'!A:B,2,false)</f>
        <v>PAC AUTO FINANCE</v>
      </c>
    </row>
    <row r="392">
      <c r="A392" s="6" t="s">
        <v>1013</v>
      </c>
      <c r="B392" s="13" t="str">
        <f>VLOOKUP(A392,'Lender Reference Sheet'!A:B,2,false)</f>
        <v>PANOLA NATIONAL BANK</v>
      </c>
    </row>
    <row r="393">
      <c r="A393" s="6" t="s">
        <v>1014</v>
      </c>
      <c r="B393" s="13" t="str">
        <f>VLOOKUP(A393,'Lender Reference Sheet'!A:B,2,false)</f>
        <v>PATTERSON FCU</v>
      </c>
    </row>
    <row r="394">
      <c r="A394" s="6" t="s">
        <v>1016</v>
      </c>
      <c r="B394" s="13" t="str">
        <f>VLOOKUP(A394,'Lender Reference Sheet'!A:B,2,false)</f>
        <v>PELICAN CU</v>
      </c>
    </row>
    <row r="395">
      <c r="A395" s="6" t="s">
        <v>1018</v>
      </c>
      <c r="B395" s="13" t="str">
        <f>VLOOKUP(A395,'Lender Reference Sheet'!A:B,2,false)</f>
        <v>PELICAN CU</v>
      </c>
    </row>
    <row r="396">
      <c r="A396" s="6" t="s">
        <v>1022</v>
      </c>
      <c r="B396" s="13" t="str">
        <f>VLOOKUP(A396,'Lender Reference Sheet'!A:B,2,false)</f>
        <v>PELICAN STATE CU</v>
      </c>
    </row>
    <row r="397">
      <c r="A397" s="6" t="s">
        <v>1031</v>
      </c>
      <c r="B397" s="13" t="str">
        <f>VLOOKUP(A397,'Lender Reference Sheet'!A:B,2,false)</f>
        <v>PENTAGON FCU</v>
      </c>
    </row>
    <row r="398">
      <c r="A398" s="6" t="s">
        <v>1023</v>
      </c>
      <c r="B398" s="13" t="str">
        <f>VLOOKUP(A398,'Lender Reference Sheet'!A:B,2,false)</f>
        <v>PENTAGON FCU</v>
      </c>
    </row>
    <row r="399">
      <c r="A399" s="6" t="s">
        <v>1026</v>
      </c>
      <c r="B399" s="13" t="str">
        <f>VLOOKUP(A399,'Lender Reference Sheet'!A:B,2,false)</f>
        <v>PENTAGON FCU</v>
      </c>
    </row>
    <row r="400">
      <c r="A400" s="6" t="s">
        <v>1033</v>
      </c>
      <c r="B400" s="13" t="str">
        <f>VLOOKUP(A400,'Lender Reference Sheet'!A:B,2,false)</f>
        <v>PEOPLES STATE BANK</v>
      </c>
    </row>
    <row r="401">
      <c r="A401" s="6" t="s">
        <v>151</v>
      </c>
      <c r="B401" s="13" t="str">
        <f>VLOOKUP(A401,'Lender Reference Sheet'!A:B,2,false)</f>
        <v>PFS AUTO FINANCE</v>
      </c>
    </row>
    <row r="402">
      <c r="A402" s="6" t="s">
        <v>152</v>
      </c>
      <c r="B402" s="13" t="str">
        <f>VLOOKUP(A402,'Lender Reference Sheet'!A:B,2,false)</f>
        <v>PNC BANK</v>
      </c>
    </row>
    <row r="403">
      <c r="A403" s="74" t="s">
        <v>1038</v>
      </c>
      <c r="B403" s="13" t="str">
        <f>VLOOKUP(A403,'Lender Reference Sheet'!A:B,2,false)</f>
        <v>PNC BANK</v>
      </c>
    </row>
    <row r="404">
      <c r="A404" s="6" t="s">
        <v>1039</v>
      </c>
      <c r="B404" s="13" t="str">
        <f>VLOOKUP(A404,'Lender Reference Sheet'!A:B,2,false)</f>
        <v>PNC BANK</v>
      </c>
    </row>
    <row r="405">
      <c r="A405" s="6" t="s">
        <v>1040</v>
      </c>
      <c r="B405" s="13" t="str">
        <f>VLOOKUP(A405,'Lender Reference Sheet'!A:B,2,false)</f>
        <v>PNC BANK</v>
      </c>
    </row>
    <row r="406">
      <c r="A406" s="6" t="s">
        <v>1041</v>
      </c>
      <c r="B406" s="13" t="str">
        <f>VLOOKUP(A406,'Lender Reference Sheet'!A:B,2,false)</f>
        <v>PNC BANK</v>
      </c>
    </row>
    <row r="407">
      <c r="A407" s="6" t="s">
        <v>1046</v>
      </c>
      <c r="B407" s="13" t="str">
        <f>VLOOKUP(A407,'Lender Reference Sheet'!A:B,2,false)</f>
        <v>POINT WEST BANK</v>
      </c>
    </row>
    <row r="408">
      <c r="A408" s="6" t="s">
        <v>1049</v>
      </c>
      <c r="B408" s="13" t="str">
        <f>VLOOKUP(A408,'Lender Reference Sheet'!A:B,2,false)</f>
        <v>POST OFFICE EMPLOYEE FCU</v>
      </c>
    </row>
    <row r="409">
      <c r="A409" s="6" t="s">
        <v>1050</v>
      </c>
      <c r="B409" s="13" t="str">
        <f>VLOOKUP(A409,'Lender Reference Sheet'!A:B,2,false)</f>
        <v>POST OFFICE EMPLOYEE FCU</v>
      </c>
    </row>
    <row r="410">
      <c r="A410" s="6" t="s">
        <v>1055</v>
      </c>
      <c r="B410" s="13" t="str">
        <f>VLOOKUP(A410,'Lender Reference Sheet'!A:B,2,false)</f>
        <v>POSTAL FAMILY CU</v>
      </c>
    </row>
    <row r="411">
      <c r="A411" s="6" t="s">
        <v>1056</v>
      </c>
      <c r="B411" s="13" t="str">
        <f>VLOOKUP(A411,'Lender Reference Sheet'!A:B,2,false)</f>
        <v>PRESTIGE COMMUNITY CU</v>
      </c>
    </row>
    <row r="412">
      <c r="A412" s="6" t="s">
        <v>154</v>
      </c>
      <c r="B412" s="13" t="str">
        <f>VLOOKUP(A412,'Lender Reference Sheet'!A:B,2,false)</f>
        <v>PRESTIGE FINANCIAL SERVICES</v>
      </c>
    </row>
    <row r="413">
      <c r="A413" s="6" t="s">
        <v>1060</v>
      </c>
      <c r="B413" s="13" t="str">
        <f>VLOOKUP(A413,'Lender Reference Sheet'!A:B,2,false)</f>
        <v>PRESTIGE FINANCIAL SERVICES</v>
      </c>
    </row>
    <row r="414">
      <c r="A414" s="6" t="s">
        <v>1063</v>
      </c>
      <c r="B414" s="13" t="str">
        <f>VLOOKUP(A414,'Lender Reference Sheet'!A:B,2,false)</f>
        <v>PRO FIREFIGHTERS CU</v>
      </c>
    </row>
    <row r="415">
      <c r="A415" s="6" t="s">
        <v>1068</v>
      </c>
      <c r="B415" s="13" t="str">
        <f>VLOOKUP(A415,'Lender Reference Sheet'!A:B,2,false)</f>
        <v>PRO FIREFIGHTERS CU</v>
      </c>
    </row>
    <row r="416">
      <c r="A416" s="6" t="s">
        <v>1069</v>
      </c>
      <c r="B416" s="13" t="str">
        <f>VLOOKUP(A416,'Lender Reference Sheet'!A:B,2,false)</f>
        <v>PRO FIREFIGHTERS CU</v>
      </c>
    </row>
    <row r="417">
      <c r="A417" s="6" t="s">
        <v>1072</v>
      </c>
      <c r="B417" s="13" t="str">
        <f>VLOOKUP(A417,'Lender Reference Sheet'!A:B,2,false)</f>
        <v>PRO FIREFIGHTERS CU</v>
      </c>
    </row>
    <row r="418">
      <c r="A418" s="6" t="s">
        <v>1066</v>
      </c>
      <c r="B418" s="13" t="str">
        <f>VLOOKUP(A418,'Lender Reference Sheet'!A:B,2,false)</f>
        <v>PROFESSIONAL FINANCIAL SERVICES</v>
      </c>
    </row>
    <row r="419">
      <c r="A419" s="6" t="s">
        <v>1074</v>
      </c>
      <c r="B419" s="13" t="str">
        <f>VLOOKUP(A419,'Lender Reference Sheet'!A:B,2,false)</f>
        <v>PROSPERITY BANK</v>
      </c>
    </row>
    <row r="420">
      <c r="A420" s="6" t="s">
        <v>155</v>
      </c>
      <c r="B420" s="13" t="str">
        <f>VLOOKUP(A420,'Lender Reference Sheet'!A:B,2,false)</f>
        <v>QUANTUM CU</v>
      </c>
    </row>
    <row r="421">
      <c r="A421" s="6" t="s">
        <v>156</v>
      </c>
      <c r="B421" s="13" t="str">
        <f>VLOOKUP(A421,'Lender Reference Sheet'!A:B,2,false)</f>
        <v>RANDOLPH-BROOKS FCU</v>
      </c>
    </row>
    <row r="422">
      <c r="A422" s="6" t="s">
        <v>1083</v>
      </c>
      <c r="B422" s="13" t="str">
        <f>VLOOKUP(A422,'Lender Reference Sheet'!A:B,2,false)</f>
        <v>RANDOLPH-BROOKS FCU</v>
      </c>
    </row>
    <row r="423">
      <c r="A423" s="6" t="s">
        <v>1084</v>
      </c>
      <c r="B423" s="13" t="str">
        <f>VLOOKUP(A423,'Lender Reference Sheet'!A:B,2,false)</f>
        <v>RANDOLPH-BROOKS FCU</v>
      </c>
    </row>
    <row r="424">
      <c r="A424" s="6" t="s">
        <v>1086</v>
      </c>
      <c r="B424" s="13" t="str">
        <f>VLOOKUP(A424,'Lender Reference Sheet'!A:B,2,false)</f>
        <v>RANDOLPH-BROOKS FCU</v>
      </c>
    </row>
    <row r="425">
      <c r="A425" s="6" t="s">
        <v>1089</v>
      </c>
      <c r="B425" s="13" t="str">
        <f>VLOOKUP(A425,'Lender Reference Sheet'!A:B,2,false)</f>
        <v>RED LION FCU</v>
      </c>
    </row>
    <row r="426">
      <c r="A426" s="6" t="s">
        <v>157</v>
      </c>
      <c r="B426" s="13" t="str">
        <f>VLOOKUP(A426,'Lender Reference Sheet'!A:B,2,false)</f>
        <v>RED RIVER FCU</v>
      </c>
    </row>
    <row r="427">
      <c r="A427" s="6" t="s">
        <v>158</v>
      </c>
      <c r="B427" s="13" t="str">
        <f>VLOOKUP(A427,'Lender Reference Sheet'!A:B,2,false)</f>
        <v>RED RIVER FCU</v>
      </c>
    </row>
    <row r="428">
      <c r="A428" s="6" t="s">
        <v>1096</v>
      </c>
      <c r="B428" s="13" t="str">
        <f>VLOOKUP(A428,'Lender Reference Sheet'!A:B,2,false)</f>
        <v>RED RIVER FCU</v>
      </c>
    </row>
    <row r="429">
      <c r="A429" s="6" t="s">
        <v>159</v>
      </c>
      <c r="B429" s="13" t="str">
        <f>VLOOKUP(A429,'Lender Reference Sheet'!A:B,2,false)</f>
        <v>RED RIVER FCU</v>
      </c>
    </row>
    <row r="430">
      <c r="A430" s="6" t="s">
        <v>1090</v>
      </c>
      <c r="B430" s="13" t="str">
        <f>VLOOKUP(A430,'Lender Reference Sheet'!A:B,2,false)</f>
        <v>RED RIVER FCU</v>
      </c>
    </row>
    <row r="431">
      <c r="A431" s="6" t="s">
        <v>1092</v>
      </c>
      <c r="B431" s="13" t="str">
        <f>VLOOKUP(A431,'Lender Reference Sheet'!A:B,2,false)</f>
        <v>RED RIVER FCU</v>
      </c>
    </row>
    <row r="432">
      <c r="A432" s="6" t="s">
        <v>1094</v>
      </c>
      <c r="B432" s="13" t="str">
        <f>VLOOKUP(A432,'Lender Reference Sheet'!A:B,2,false)</f>
        <v>RED RIVER FCU</v>
      </c>
    </row>
    <row r="433">
      <c r="A433" s="6" t="s">
        <v>1097</v>
      </c>
      <c r="B433" s="13" t="str">
        <f>VLOOKUP(A433,'Lender Reference Sheet'!A:B,2,false)</f>
        <v>RED RIVER FCU</v>
      </c>
    </row>
    <row r="434">
      <c r="A434" s="6" t="s">
        <v>1100</v>
      </c>
      <c r="B434" s="13" t="str">
        <f>VLOOKUP(A434,'Lender Reference Sheet'!A:B,2,false)</f>
        <v>RED RIVER FCU</v>
      </c>
    </row>
    <row r="435">
      <c r="A435" s="6" t="s">
        <v>1101</v>
      </c>
      <c r="B435" s="13" t="str">
        <f>VLOOKUP(A435,'Lender Reference Sheet'!A:B,2,false)</f>
        <v>RED RIVER FCU</v>
      </c>
    </row>
    <row r="436">
      <c r="A436" s="6" t="s">
        <v>1091</v>
      </c>
      <c r="B436" s="13" t="str">
        <f>VLOOKUP(A436,'Lender Reference Sheet'!A:B,2,false)</f>
        <v>RED RIVER FCU</v>
      </c>
    </row>
    <row r="437">
      <c r="A437" s="74" t="s">
        <v>1105</v>
      </c>
      <c r="B437" s="13" t="str">
        <f>VLOOKUP(A437,'Lender Reference Sheet'!A:B,2,false)</f>
        <v>REGIONAL ACCEPTANCE CORPORATION</v>
      </c>
    </row>
    <row r="438">
      <c r="A438" s="6" t="s">
        <v>1106</v>
      </c>
      <c r="B438" s="13" t="str">
        <f>VLOOKUP(A438,'Lender Reference Sheet'!A:B,2,false)</f>
        <v>REGIONAL ACCEPTANCE CORPORATION</v>
      </c>
    </row>
    <row r="439">
      <c r="A439" s="6" t="s">
        <v>1107</v>
      </c>
      <c r="B439" s="13" t="str">
        <f>VLOOKUP(A439,'Lender Reference Sheet'!A:B,2,false)</f>
        <v>REGIONAL ACCEPTANCE CORPORATION</v>
      </c>
    </row>
    <row r="440">
      <c r="A440" s="6" t="s">
        <v>160</v>
      </c>
      <c r="B440" s="13" t="str">
        <f>VLOOKUP(A440,'Lender Reference Sheet'!A:B,2,false)</f>
        <v>REGIONAL ACCEPTANCE CORPORATION</v>
      </c>
    </row>
    <row r="441">
      <c r="A441" s="6" t="s">
        <v>1109</v>
      </c>
      <c r="B441" s="13" t="str">
        <f>VLOOKUP(A441,'Lender Reference Sheet'!A:B,2,false)</f>
        <v>REGIONS BANK</v>
      </c>
    </row>
    <row r="442">
      <c r="A442" s="6" t="s">
        <v>161</v>
      </c>
      <c r="B442" s="13" t="str">
        <f>VLOOKUP(A442,'Lender Reference Sheet'!A:B,2,false)</f>
        <v>RIVER TOWN FCU</v>
      </c>
    </row>
    <row r="443">
      <c r="A443" s="6" t="s">
        <v>1115</v>
      </c>
      <c r="B443" s="13" t="str">
        <f>VLOOKUP(A443,'Lender Reference Sheet'!A:B,2,false)</f>
        <v>RIVER VALLEY COMMUNITY FCU</v>
      </c>
    </row>
    <row r="444">
      <c r="A444" s="6" t="s">
        <v>1117</v>
      </c>
      <c r="B444" s="13" t="str">
        <f>VLOOKUP(A444,'Lender Reference Sheet'!A:B,2,false)</f>
        <v>RIVER VALLEY COMMUNITY FCU</v>
      </c>
    </row>
    <row r="445">
      <c r="A445" s="6" t="s">
        <v>1118</v>
      </c>
      <c r="B445" s="13" t="str">
        <f>VLOOKUP(A445,'Lender Reference Sheet'!A:B,2,false)</f>
        <v>RIVERLAND FCU</v>
      </c>
    </row>
    <row r="446">
      <c r="A446" s="6" t="s">
        <v>163</v>
      </c>
      <c r="B446" s="13" t="str">
        <f>VLOOKUP(A446,'Lender Reference Sheet'!A:B,2,false)</f>
        <v>ROCKET FCU</v>
      </c>
    </row>
    <row r="447">
      <c r="A447" s="6" t="s">
        <v>1125</v>
      </c>
      <c r="B447" s="13" t="str">
        <f>VLOOKUP(A447,'Lender Reference Sheet'!A:B,2,false)</f>
        <v>SABINE SCHOOL CU</v>
      </c>
    </row>
    <row r="448">
      <c r="A448" s="6" t="s">
        <v>1127</v>
      </c>
      <c r="B448" s="13" t="str">
        <f>VLOOKUP(A448,'Lender Reference Sheet'!A:B,2,false)</f>
        <v>SABINE STATE BANK</v>
      </c>
    </row>
    <row r="449">
      <c r="A449" s="6" t="s">
        <v>1129</v>
      </c>
      <c r="B449" s="13" t="str">
        <f>VLOOKUP(A449,'Lender Reference Sheet'!A:B,2,false)</f>
        <v>SACRED HEART FCU</v>
      </c>
    </row>
    <row r="450">
      <c r="A450" s="6" t="s">
        <v>164</v>
      </c>
      <c r="B450" s="13" t="str">
        <f>VLOOKUP(A450,'Lender Reference Sheet'!A:B,2,false)</f>
        <v>SAFCO</v>
      </c>
    </row>
    <row r="451">
      <c r="A451" s="6" t="s">
        <v>1132</v>
      </c>
      <c r="B451" s="13" t="str">
        <f>VLOOKUP(A451,'Lender Reference Sheet'!A:B,2,false)</f>
        <v>SAFCO</v>
      </c>
    </row>
    <row r="452">
      <c r="A452" s="6" t="s">
        <v>1179</v>
      </c>
      <c r="B452" s="13" t="str">
        <f>VLOOKUP(A452,'Lender Reference Sheet'!A:B,2,false)</f>
        <v>SAFCO</v>
      </c>
    </row>
    <row r="453">
      <c r="A453" s="6" t="s">
        <v>165</v>
      </c>
      <c r="B453" s="13" t="str">
        <f>VLOOKUP(A453,'Lender Reference Sheet'!A:B,2,false)</f>
        <v>SANTA FE FCU</v>
      </c>
    </row>
    <row r="454">
      <c r="A454" s="6" t="s">
        <v>1138</v>
      </c>
      <c r="B454" s="13" t="str">
        <f>VLOOKUP(A454,'Lender Reference Sheet'!A:B,2,false)</f>
        <v>SANTANDER CONSUMER USA</v>
      </c>
    </row>
    <row r="455">
      <c r="A455" s="6" t="s">
        <v>1139</v>
      </c>
      <c r="B455" s="13" t="str">
        <f>VLOOKUP(A455,'Lender Reference Sheet'!A:B,2,false)</f>
        <v>SANTANDER CONSUMER USA</v>
      </c>
    </row>
    <row r="456">
      <c r="A456" s="6" t="s">
        <v>166</v>
      </c>
      <c r="B456" s="13" t="str">
        <f>VLOOKUP(A456,'Lender Reference Sheet'!A:B,2,false)</f>
        <v>SANTANDER CONSUMER USA</v>
      </c>
    </row>
    <row r="457">
      <c r="A457" s="6" t="s">
        <v>1141</v>
      </c>
      <c r="B457" s="13" t="str">
        <f>VLOOKUP(A457,'Lender Reference Sheet'!A:B,2,false)</f>
        <v>SANTANDER CONSUMER USA</v>
      </c>
    </row>
    <row r="458">
      <c r="A458" s="74" t="s">
        <v>1142</v>
      </c>
      <c r="B458" s="13" t="str">
        <f>VLOOKUP(A458,'Lender Reference Sheet'!A:B,2,false)</f>
        <v>SANTANDER CONSUMER USA</v>
      </c>
    </row>
    <row r="459">
      <c r="A459" s="6" t="s">
        <v>1137</v>
      </c>
      <c r="B459" s="13" t="str">
        <f>VLOOKUP(A459,'Lender Reference Sheet'!A:B,2,false)</f>
        <v>SANTANDER CONSUMER USA</v>
      </c>
    </row>
    <row r="460">
      <c r="A460" s="6" t="s">
        <v>1143</v>
      </c>
      <c r="B460" s="13" t="str">
        <f>VLOOKUP(A460,'Lender Reference Sheet'!A:B,2,false)</f>
        <v>SCHLUMBERGER EMPLOYEES CU</v>
      </c>
    </row>
    <row r="461">
      <c r="A461" s="6" t="s">
        <v>1147</v>
      </c>
      <c r="B461" s="13" t="str">
        <f>VLOOKUP(A461,'Lender Reference Sheet'!A:B,2,false)</f>
        <v>SECURED ADVANTAGE CU</v>
      </c>
    </row>
    <row r="462">
      <c r="A462" s="6" t="s">
        <v>1149</v>
      </c>
      <c r="B462" s="13" t="str">
        <f>VLOOKUP(A462,'Lender Reference Sheet'!A:B,2,false)</f>
        <v>SECURED ADVANTAGE CU</v>
      </c>
    </row>
    <row r="463">
      <c r="A463" s="6" t="s">
        <v>1152</v>
      </c>
      <c r="B463" s="13" t="str">
        <f>VLOOKUP(A463,'Lender Reference Sheet'!A:B,2,false)</f>
        <v>SECURITY BANK</v>
      </c>
    </row>
    <row r="464">
      <c r="A464" s="6" t="s">
        <v>1155</v>
      </c>
      <c r="B464" s="13" t="str">
        <f>VLOOKUP(A464,'Lender Reference Sheet'!A:B,2,false)</f>
        <v>SECURITY NATIONAL AUTOMOTIVE ACCEPTANCE</v>
      </c>
    </row>
    <row r="465">
      <c r="A465" s="6" t="s">
        <v>1154</v>
      </c>
      <c r="B465" s="13" t="str">
        <f>VLOOKUP(A465,'Lender Reference Sheet'!A:B,2,false)</f>
        <v>SECURITY NATIONAL AUTOMOTIVE ACCEPTANCE</v>
      </c>
    </row>
    <row r="466">
      <c r="A466" s="6" t="s">
        <v>1158</v>
      </c>
      <c r="B466" s="13" t="str">
        <f>VLOOKUP(A466,'Lender Reference Sheet'!A:B,2,false)</f>
        <v>SECURITY NATIONAL AUTOMOTIVE ACCEPTANCE</v>
      </c>
    </row>
    <row r="467">
      <c r="A467" s="6" t="s">
        <v>1167</v>
      </c>
      <c r="B467" s="13" t="str">
        <f>VLOOKUP(A467,'Lender Reference Sheet'!A:B,2,false)</f>
        <v>SHELBY SAVINGS BANK</v>
      </c>
    </row>
    <row r="468">
      <c r="A468" s="6" t="s">
        <v>1169</v>
      </c>
      <c r="B468" s="13" t="str">
        <f>VLOOKUP(A468,'Lender Reference Sheet'!A:B,2,false)</f>
        <v>SHREVEPORT POLICE FCU</v>
      </c>
    </row>
    <row r="469">
      <c r="A469" s="6" t="s">
        <v>1170</v>
      </c>
      <c r="B469" s="13" t="str">
        <f>VLOOKUP(A469,'Lender Reference Sheet'!A:B,2,false)</f>
        <v>SHREVEPORT POLICE FCU</v>
      </c>
    </row>
    <row r="470">
      <c r="A470" s="6" t="s">
        <v>1171</v>
      </c>
      <c r="B470" s="13" t="str">
        <f>VLOOKUP(A470,'Lender Reference Sheet'!A:B,2,false)</f>
        <v>SIMMONS BANK</v>
      </c>
    </row>
    <row r="471">
      <c r="A471" s="6" t="s">
        <v>1176</v>
      </c>
      <c r="B471" s="13" t="str">
        <f>VLOOKUP(A471,'Lender Reference Sheet'!A:B,2,false)</f>
        <v>SKOPOS FINANCIAL</v>
      </c>
    </row>
    <row r="472">
      <c r="A472" s="6" t="s">
        <v>1173</v>
      </c>
      <c r="B472" s="13" t="str">
        <f>VLOOKUP(A472,'Lender Reference Sheet'!A:B,2,false)</f>
        <v>SKOPOS FINANCIAL</v>
      </c>
    </row>
    <row r="473">
      <c r="A473" s="6" t="s">
        <v>1175</v>
      </c>
      <c r="B473" s="13" t="str">
        <f>VLOOKUP(A473,'Lender Reference Sheet'!A:B,2,false)</f>
        <v>SKOPOS FINANCIAL</v>
      </c>
    </row>
    <row r="474">
      <c r="A474" s="6" t="s">
        <v>168</v>
      </c>
      <c r="B474" s="13" t="str">
        <f>VLOOKUP(A474,'Lender Reference Sheet'!A:B,2,false)</f>
        <v>SKYWARD CU</v>
      </c>
    </row>
    <row r="475">
      <c r="A475" s="6" t="s">
        <v>1181</v>
      </c>
      <c r="B475" s="13" t="str">
        <f>VLOOKUP(A475,'Lender Reference Sheet'!A:B,2,false)</f>
        <v>SOUTHERN MIDDLESEX COUNTY TEACHERS</v>
      </c>
    </row>
    <row r="476">
      <c r="A476" s="6" t="s">
        <v>1182</v>
      </c>
      <c r="B476" s="13" t="str">
        <f>VLOOKUP(A476,'Lender Reference Sheet'!A:B,2,false)</f>
        <v>SOUTHERN STAR CU</v>
      </c>
    </row>
    <row r="477">
      <c r="A477" s="6" t="s">
        <v>1184</v>
      </c>
      <c r="B477" s="13" t="str">
        <f>VLOOKUP(A477,'Lender Reference Sheet'!A:B,2,false)</f>
        <v>SOUTHSIDE BANK</v>
      </c>
    </row>
    <row r="478">
      <c r="A478" s="6" t="s">
        <v>1187</v>
      </c>
      <c r="B478" s="13" t="str">
        <f>VLOOKUP(A478,'Lender Reference Sheet'!A:B,2,false)</f>
        <v>SOUTHWEST FINANCIAL FCU</v>
      </c>
    </row>
    <row r="479">
      <c r="A479" s="6" t="s">
        <v>169</v>
      </c>
      <c r="B479" s="13" t="str">
        <f>VLOOKUP(A479,'Lender Reference Sheet'!A:B,2,false)</f>
        <v>SOUTHWEST NATIONAL BANK</v>
      </c>
    </row>
    <row r="480">
      <c r="A480" s="6" t="s">
        <v>1191</v>
      </c>
      <c r="B480" s="13" t="str">
        <f>VLOOKUP(A480,'Lender Reference Sheet'!A:B,2,false)</f>
        <v>SOUTHWEST NATIONAL BANK OF WICHITA</v>
      </c>
    </row>
    <row r="481">
      <c r="A481" s="6" t="s">
        <v>1198</v>
      </c>
      <c r="B481" s="13" t="str">
        <f>VLOOKUP(A481,'Lender Reference Sheet'!A:B,2,false)</f>
        <v>SPRING HILL STATE BANK</v>
      </c>
    </row>
    <row r="482">
      <c r="A482" s="6" t="s">
        <v>1199</v>
      </c>
      <c r="B482" s="13" t="str">
        <f>VLOOKUP(A482,'Lender Reference Sheet'!A:B,2,false)</f>
        <v>SPRING HILL STATE BANK</v>
      </c>
    </row>
    <row r="483">
      <c r="A483" s="6" t="s">
        <v>1200</v>
      </c>
      <c r="B483" s="13" t="str">
        <f>VLOOKUP(A483,'Lender Reference Sheet'!A:B,2,false)</f>
        <v>STATE AGENCIES FCU</v>
      </c>
    </row>
    <row r="484">
      <c r="A484" s="6" t="s">
        <v>1202</v>
      </c>
      <c r="B484" s="13" t="str">
        <f>VLOOKUP(A484,'Lender Reference Sheet'!A:B,2,false)</f>
        <v>STATE BANK</v>
      </c>
    </row>
    <row r="485">
      <c r="A485" s="6" t="s">
        <v>1203</v>
      </c>
      <c r="B485" s="13" t="str">
        <f>VLOOKUP(A485,'Lender Reference Sheet'!A:B,2,false)</f>
        <v>STATE BANK OF DEKALB</v>
      </c>
    </row>
    <row r="486">
      <c r="A486" s="6" t="s">
        <v>1206</v>
      </c>
      <c r="B486" s="13" t="str">
        <f>VLOOKUP(A486,'Lender Reference Sheet'!A:B,2,false)</f>
        <v>STATE FARM BANK</v>
      </c>
    </row>
    <row r="487">
      <c r="A487" s="6" t="s">
        <v>1205</v>
      </c>
      <c r="B487" s="13" t="str">
        <f>VLOOKUP(A487,'Lender Reference Sheet'!A:B,2,false)</f>
        <v>STATE FARM BANK</v>
      </c>
    </row>
    <row r="488">
      <c r="A488" s="6" t="s">
        <v>1207</v>
      </c>
      <c r="B488" s="13" t="str">
        <f>VLOOKUP(A488,'Lender Reference Sheet'!A:B,2,false)</f>
        <v>STATE FARM BANK</v>
      </c>
    </row>
    <row r="489">
      <c r="A489" s="6" t="s">
        <v>1208</v>
      </c>
      <c r="B489" s="13" t="str">
        <f>VLOOKUP(A489,'Lender Reference Sheet'!A:B,2,false)</f>
        <v>STATE FARM BANK</v>
      </c>
    </row>
    <row r="490">
      <c r="A490" s="6" t="s">
        <v>1209</v>
      </c>
      <c r="B490" s="13" t="str">
        <f>VLOOKUP(A490,'Lender Reference Sheet'!A:B,2,false)</f>
        <v>STATE FARM BANK</v>
      </c>
    </row>
    <row r="491">
      <c r="A491" s="6" t="s">
        <v>1210</v>
      </c>
      <c r="B491" s="13" t="str">
        <f>VLOOKUP(A491,'Lender Reference Sheet'!A:B,2,false)</f>
        <v>STATE FARM BANK</v>
      </c>
    </row>
    <row r="492">
      <c r="A492" s="6" t="s">
        <v>1211</v>
      </c>
      <c r="B492" s="13" t="str">
        <f>VLOOKUP(A492,'Lender Reference Sheet'!A:B,2,false)</f>
        <v>STATE FARM BANK</v>
      </c>
    </row>
    <row r="493">
      <c r="A493" s="6" t="s">
        <v>1214</v>
      </c>
      <c r="B493" s="13" t="str">
        <f>VLOOKUP(A493,'Lender Reference Sheet'!A:B,2,false)</f>
        <v>STATE FARM FCU</v>
      </c>
    </row>
    <row r="494">
      <c r="A494" s="6" t="s">
        <v>1215</v>
      </c>
      <c r="B494" s="13" t="str">
        <f>VLOOKUP(A494,'Lender Reference Sheet'!A:B,2,false)</f>
        <v>STATE NATIONAL BANK IN WEST</v>
      </c>
    </row>
    <row r="495">
      <c r="A495" s="6" t="s">
        <v>1217</v>
      </c>
      <c r="B495" s="13" t="str">
        <f>VLOOKUP(A495,'Lender Reference Sheet'!A:B,2,false)</f>
        <v>STATE FARM FCU</v>
      </c>
    </row>
    <row r="496">
      <c r="A496" s="6" t="s">
        <v>1218</v>
      </c>
      <c r="B496" s="13" t="str">
        <f>VLOOKUP(A496,'Lender Reference Sheet'!A:B,2,false)</f>
        <v>STEC FCU</v>
      </c>
    </row>
    <row r="497">
      <c r="A497" s="6" t="s">
        <v>171</v>
      </c>
      <c r="B497" s="13" t="str">
        <f>VLOOKUP(A497,'Lender Reference Sheet'!A:B,2,false)</f>
        <v>SUNTRUST BANK</v>
      </c>
    </row>
    <row r="498">
      <c r="A498" s="6" t="s">
        <v>172</v>
      </c>
      <c r="B498" s="13" t="str">
        <f>VLOOKUP(A498,'Lender Reference Sheet'!A:B,2,false)</f>
        <v>SWEETEX CU</v>
      </c>
    </row>
    <row r="499">
      <c r="A499" s="6" t="s">
        <v>1227</v>
      </c>
      <c r="B499" s="13" t="str">
        <f>VLOOKUP(A499,'Lender Reference Sheet'!A:B,2,false)</f>
        <v>SWEMP FCU</v>
      </c>
    </row>
    <row r="500">
      <c r="A500" s="6" t="s">
        <v>1228</v>
      </c>
      <c r="B500" s="13" t="str">
        <f>VLOOKUP(A500,'Lender Reference Sheet'!A:B,2,false)</f>
        <v>SWEMP FCU</v>
      </c>
    </row>
    <row r="501">
      <c r="A501" s="6" t="s">
        <v>1235</v>
      </c>
      <c r="B501" s="13" t="str">
        <f>VLOOKUP(A501,'Lender Reference Sheet'!A:B,2,false)</f>
        <v>T &amp; P LONGVIEW FCU</v>
      </c>
    </row>
    <row r="502">
      <c r="A502" s="6" t="s">
        <v>1232</v>
      </c>
      <c r="B502" s="13" t="str">
        <f>VLOOKUP(A502,'Lender Reference Sheet'!A:B,2,false)</f>
        <v>T &amp; P LONGVIEW FCU</v>
      </c>
    </row>
    <row r="503">
      <c r="A503" s="6" t="s">
        <v>1234</v>
      </c>
      <c r="B503" s="13" t="str">
        <f>VLOOKUP(A503,'Lender Reference Sheet'!A:B,2,false)</f>
        <v>TD AUTO FINANCE</v>
      </c>
    </row>
    <row r="504">
      <c r="A504" s="74" t="s">
        <v>1236</v>
      </c>
      <c r="B504" s="13" t="str">
        <f>VLOOKUP(A504,'Lender Reference Sheet'!A:B,2,false)</f>
        <v>TD AUTO FINANCE</v>
      </c>
    </row>
    <row r="505">
      <c r="A505" s="6" t="s">
        <v>1242</v>
      </c>
      <c r="B505" s="13" t="str">
        <f>VLOOKUP(A505,'Lender Reference Sheet'!A:B,2,false)</f>
        <v>TEACHERS FCU</v>
      </c>
    </row>
    <row r="506">
      <c r="A506" s="6" t="s">
        <v>174</v>
      </c>
      <c r="B506" s="13" t="str">
        <f>VLOOKUP(A506,'Lender Reference Sheet'!A:B,2,false)</f>
        <v>TELCO PLUS CU</v>
      </c>
    </row>
    <row r="507">
      <c r="A507" s="6" t="s">
        <v>1257</v>
      </c>
      <c r="B507" s="13" t="str">
        <f>VLOOKUP(A507,'Lender Reference Sheet'!A:B,2,false)</f>
        <v>TEXANA BANK</v>
      </c>
    </row>
    <row r="508">
      <c r="A508" s="6" t="s">
        <v>1258</v>
      </c>
      <c r="B508" s="13" t="str">
        <f>VLOOKUP(A508,'Lender Reference Sheet'!A:B,2,false)</f>
        <v>TEXANS CU</v>
      </c>
    </row>
    <row r="509">
      <c r="A509" s="6" t="s">
        <v>1262</v>
      </c>
      <c r="B509" s="13" t="str">
        <f>VLOOKUP(A509,'Lender Reference Sheet'!A:B,2,false)</f>
        <v>TEXAR FCU</v>
      </c>
    </row>
    <row r="510">
      <c r="A510" s="6" t="s">
        <v>175</v>
      </c>
      <c r="B510" s="13" t="str">
        <f>VLOOKUP(A510,'Lender Reference Sheet'!A:B,2,false)</f>
        <v>TEXAR FCU</v>
      </c>
    </row>
    <row r="511">
      <c r="A511" s="6" t="s">
        <v>1255</v>
      </c>
      <c r="B511" s="13" t="str">
        <f>VLOOKUP(A511,'Lender Reference Sheet'!A:B,2,false)</f>
        <v>TEXAR FCU</v>
      </c>
    </row>
    <row r="512">
      <c r="A512" s="6" t="s">
        <v>1261</v>
      </c>
      <c r="B512" s="13" t="str">
        <f>VLOOKUP(A512,'Lender Reference Sheet'!A:B,2,false)</f>
        <v>TEXAR FCU</v>
      </c>
    </row>
    <row r="513">
      <c r="A513" s="6" t="s">
        <v>1256</v>
      </c>
      <c r="B513" s="13" t="str">
        <f>VLOOKUP(A513,'Lender Reference Sheet'!A:B,2,false)</f>
        <v>TEXAR FCU</v>
      </c>
    </row>
    <row r="514">
      <c r="A514" s="6" t="s">
        <v>1267</v>
      </c>
      <c r="B514" s="13" t="str">
        <f>VLOOKUP(A514,'Lender Reference Sheet'!A:B,2,false)</f>
        <v>TEXARKANA TERMINAL EMPLOYEES FCU</v>
      </c>
    </row>
    <row r="515">
      <c r="A515" s="6" t="s">
        <v>1264</v>
      </c>
      <c r="B515" s="13" t="str">
        <f>VLOOKUP(A515,'Lender Reference Sheet'!A:B,2,false)</f>
        <v>TEXARKANA TERMINAL EMPLOYEES FCU</v>
      </c>
    </row>
    <row r="516">
      <c r="A516" s="6" t="s">
        <v>1268</v>
      </c>
      <c r="B516" s="13" t="str">
        <f>VLOOKUP(A516,'Lender Reference Sheet'!A:B,2,false)</f>
        <v>TEXARKANA TERMINAL EMPLOYEES FCU</v>
      </c>
    </row>
    <row r="517">
      <c r="A517" s="6" t="s">
        <v>176</v>
      </c>
      <c r="B517" s="13" t="str">
        <f>VLOOKUP(A517,'Lender Reference Sheet'!A:B,2,false)</f>
        <v>TEXAS BANK AND TRUST COMPANY</v>
      </c>
    </row>
    <row r="518">
      <c r="A518" s="6" t="s">
        <v>1270</v>
      </c>
      <c r="B518" s="13" t="str">
        <f>VLOOKUP(A518,'Lender Reference Sheet'!A:B,2,false)</f>
        <v>TEXAS BANK AND TRUST COMPANY</v>
      </c>
    </row>
    <row r="519">
      <c r="A519" s="6" t="s">
        <v>1271</v>
      </c>
      <c r="B519" s="13" t="str">
        <f>VLOOKUP(A519,'Lender Reference Sheet'!A:B,2,false)</f>
        <v>TEXAS BANK AND TRUST COMPANY</v>
      </c>
    </row>
    <row r="520">
      <c r="A520" s="6" t="s">
        <v>1269</v>
      </c>
      <c r="B520" s="13" t="str">
        <f>VLOOKUP(A520,'Lender Reference Sheet'!A:B,2,false)</f>
        <v>TEXAS BANK AND TRUST COMPANY</v>
      </c>
    </row>
    <row r="521">
      <c r="A521" s="6" t="s">
        <v>1274</v>
      </c>
      <c r="B521" s="13" t="str">
        <f>VLOOKUP(A521,'Lender Reference Sheet'!A:B,2,false)</f>
        <v>TEXAS BAY CU</v>
      </c>
    </row>
    <row r="522">
      <c r="A522" s="6" t="s">
        <v>177</v>
      </c>
      <c r="B522" s="13" t="str">
        <f>VLOOKUP(A522,'Lender Reference Sheet'!A:B,2,false)</f>
        <v>TEXAS DOW EMPLOYEES CU</v>
      </c>
    </row>
    <row r="523">
      <c r="A523" s="6" t="s">
        <v>1354</v>
      </c>
      <c r="B523" s="13" t="str">
        <f>VLOOKUP(A523,'Lender Reference Sheet'!A:B,2,false)</f>
        <v>TEXAS DOW EMPLOYEES CU</v>
      </c>
    </row>
    <row r="524">
      <c r="A524" s="6" t="s">
        <v>1279</v>
      </c>
      <c r="B524" s="13" t="str">
        <f>VLOOKUP(A524,'Lender Reference Sheet'!A:B,2,false)</f>
        <v>TEXAS DPS CU</v>
      </c>
    </row>
    <row r="525">
      <c r="A525" s="6" t="s">
        <v>1281</v>
      </c>
      <c r="B525" s="13" t="str">
        <f>VLOOKUP(A525,'Lender Reference Sheet'!A:B,2,false)</f>
        <v>TEXAS GULF FCU</v>
      </c>
    </row>
    <row r="526">
      <c r="A526" s="6" t="s">
        <v>1282</v>
      </c>
      <c r="B526" s="13" t="str">
        <f>VLOOKUP(A526,'Lender Reference Sheet'!A:B,2,false)</f>
        <v>TEXAS GULF FCU</v>
      </c>
    </row>
    <row r="527">
      <c r="A527" s="6" t="s">
        <v>1284</v>
      </c>
      <c r="B527" s="13" t="str">
        <f>VLOOKUP(A527,'Lender Reference Sheet'!A:B,2,false)</f>
        <v>TEXAS HERITAGE NATIONAL BANK</v>
      </c>
    </row>
    <row r="528">
      <c r="A528" s="6" t="s">
        <v>1285</v>
      </c>
      <c r="B528" s="13" t="str">
        <f>VLOOKUP(A528,'Lender Reference Sheet'!A:B,2,false)</f>
        <v>TEXAS NATIONAL BANK</v>
      </c>
    </row>
    <row r="529">
      <c r="A529" s="6" t="s">
        <v>1287</v>
      </c>
      <c r="B529" s="13" t="str">
        <f>VLOOKUP(A529,'Lender Reference Sheet'!A:B,2,false)</f>
        <v>TEXAS PLAINS FEDERAL</v>
      </c>
    </row>
    <row r="530">
      <c r="A530" s="6" t="s">
        <v>1288</v>
      </c>
      <c r="B530" s="13" t="str">
        <f>VLOOKUP(A530,'Lender Reference Sheet'!A:B,2,false)</f>
        <v>TEXAS TECH FCU</v>
      </c>
    </row>
    <row r="531">
      <c r="A531" s="6" t="s">
        <v>1289</v>
      </c>
      <c r="B531" s="13" t="str">
        <f>VLOOKUP(A531,'Lender Reference Sheet'!A:B,2,false)</f>
        <v>TEXAS TRUST CU</v>
      </c>
    </row>
    <row r="532">
      <c r="A532" s="6" t="s">
        <v>1291</v>
      </c>
      <c r="B532" s="13" t="str">
        <f>VLOOKUP(A532,'Lender Reference Sheet'!A:B,2,false)</f>
        <v>TEXAS TRUST CU</v>
      </c>
    </row>
    <row r="533">
      <c r="A533" s="6" t="s">
        <v>178</v>
      </c>
      <c r="B533" s="13" t="str">
        <f>VLOOKUP(A533,'Lender Reference Sheet'!A:B,2,false)</f>
        <v>TEXELL CU</v>
      </c>
    </row>
    <row r="534">
      <c r="A534" s="6" t="s">
        <v>179</v>
      </c>
      <c r="B534" s="13" t="str">
        <f>VLOOKUP(A534,'Lender Reference Sheet'!A:B,2,false)</f>
        <v>TEXOMA COMMUNITY CU</v>
      </c>
    </row>
    <row r="535">
      <c r="A535" s="6" t="s">
        <v>1297</v>
      </c>
      <c r="B535" s="13" t="str">
        <f>VLOOKUP(A535,'Lender Reference Sheet'!A:B,2,false)</f>
        <v>THE 1ST NATIONAL BANK OF CENTRAL TX</v>
      </c>
    </row>
    <row r="536">
      <c r="A536" s="6" t="s">
        <v>180</v>
      </c>
      <c r="B536" s="13" t="str">
        <f>VLOOKUP(A536,'Lender Reference Sheet'!A:B,2,false)</f>
        <v>THE CU LOAN SOURCE</v>
      </c>
    </row>
    <row r="537">
      <c r="A537" s="6" t="s">
        <v>1304</v>
      </c>
      <c r="B537" s="13" t="str">
        <f>VLOOKUP(A537,'Lender Reference Sheet'!A:B,2,false)</f>
        <v>THE DONIE BANK</v>
      </c>
    </row>
    <row r="538">
      <c r="A538" s="6" t="s">
        <v>181</v>
      </c>
      <c r="B538" s="13" t="str">
        <f>VLOOKUP(A538,'Lender Reference Sheet'!A:B,2,false)</f>
        <v>THE FIRST NATIONAL BANK OF EVANT</v>
      </c>
    </row>
    <row r="539">
      <c r="A539" s="6" t="s">
        <v>1310</v>
      </c>
      <c r="B539" s="13" t="str">
        <f>VLOOKUP(A539,'Lender Reference Sheet'!A:B,2,false)</f>
        <v>THE FOCUS FCU</v>
      </c>
    </row>
    <row r="540">
      <c r="A540" s="6" t="s">
        <v>1320</v>
      </c>
      <c r="B540" s="13" t="str">
        <f>VLOOKUP(A540,'Lender Reference Sheet'!A:B,2,false)</f>
        <v>TIMBERLINE FCU</v>
      </c>
    </row>
    <row r="541">
      <c r="A541" s="6" t="s">
        <v>1319</v>
      </c>
      <c r="B541" s="13" t="str">
        <f>VLOOKUP(A541,'Lender Reference Sheet'!A:B,2,false)</f>
        <v>TIMBERLINE FCU</v>
      </c>
    </row>
    <row r="542">
      <c r="A542" s="6" t="s">
        <v>182</v>
      </c>
      <c r="B542" s="13" t="str">
        <f>VLOOKUP(A542,'Lender Reference Sheet'!A:B,2,false)</f>
        <v>TINKER FCU</v>
      </c>
    </row>
    <row r="543">
      <c r="A543" s="6" t="s">
        <v>183</v>
      </c>
      <c r="B543" s="13" t="str">
        <f>VLOOKUP(A543,'Lender Reference Sheet'!A:B,2,false)</f>
        <v>TOYOTA MOTOR CREDIT CORP</v>
      </c>
    </row>
    <row r="544">
      <c r="A544" s="6" t="s">
        <v>1326</v>
      </c>
      <c r="B544" s="13" t="str">
        <f>VLOOKUP(A544,'Lender Reference Sheet'!A:B,2,false)</f>
        <v>TRANSTAR FCU</v>
      </c>
    </row>
    <row r="545">
      <c r="A545" s="6" t="s">
        <v>1333</v>
      </c>
      <c r="B545" s="13" t="str">
        <f>VLOOKUP(A545,'Lender Reference Sheet'!A:B,2,false)</f>
        <v>TRUE SKY CU</v>
      </c>
    </row>
    <row r="546">
      <c r="A546" s="6" t="s">
        <v>1332</v>
      </c>
      <c r="B546" s="13" t="str">
        <f>VLOOKUP(A546,'Lender Reference Sheet'!A:B,2,false)</f>
        <v>TRUE SKY CU</v>
      </c>
    </row>
    <row r="547">
      <c r="A547" s="6" t="s">
        <v>1339</v>
      </c>
      <c r="B547" s="13" t="str">
        <f>VLOOKUP(A547,'Lender Reference Sheet'!A:B,2,false)</f>
        <v>TRUIST BANK</v>
      </c>
    </row>
    <row r="548">
      <c r="A548" s="6" t="s">
        <v>185</v>
      </c>
      <c r="B548" s="13" t="str">
        <f>VLOOKUP(A548,'Lender Reference Sheet'!A:B,2,false)</f>
        <v>TRUITY FCU</v>
      </c>
    </row>
    <row r="549">
      <c r="A549" s="6" t="s">
        <v>1351</v>
      </c>
      <c r="B549" s="13" t="str">
        <f>VLOOKUP(A549,'Lender Reference Sheet'!A:B,2,false)</f>
        <v>TULSA TEACHERS FCU</v>
      </c>
    </row>
    <row r="550">
      <c r="A550" s="6" t="s">
        <v>1345</v>
      </c>
      <c r="B550" s="13" t="str">
        <f>VLOOKUP(A550,'Lender Reference Sheet'!A:B,2,false)</f>
        <v>TTCU FCU</v>
      </c>
    </row>
    <row r="551">
      <c r="A551" s="6" t="s">
        <v>186</v>
      </c>
      <c r="B551" s="13" t="str">
        <f>VLOOKUP(A551,'Lender Reference Sheet'!A:B,2,false)</f>
        <v>TULSA TEACHERS FCU</v>
      </c>
    </row>
    <row r="552">
      <c r="A552" s="6" t="s">
        <v>187</v>
      </c>
      <c r="B552" s="13" t="str">
        <f>VLOOKUP(A552,'Lender Reference Sheet'!A:B,2,false)</f>
        <v>TYLER CITY EMPLOYEES CU</v>
      </c>
    </row>
    <row r="553">
      <c r="A553" s="6" t="s">
        <v>189</v>
      </c>
      <c r="B553" s="13" t="str">
        <f>VLOOKUP(A553,'Lender Reference Sheet'!A:B,2,false)</f>
        <v>UNIFY FINANCIAL CU</v>
      </c>
    </row>
    <row r="554">
      <c r="A554" s="6" t="s">
        <v>1366</v>
      </c>
      <c r="B554" s="13" t="str">
        <f>VLOOKUP(A554,'Lender Reference Sheet'!A:B,2,false)</f>
        <v>UNIFY FINANCIAL CU</v>
      </c>
    </row>
    <row r="555">
      <c r="A555" s="6" t="s">
        <v>1365</v>
      </c>
      <c r="B555" s="13" t="str">
        <f>VLOOKUP(A555,'Lender Reference Sheet'!A:B,2,false)</f>
        <v>UNIFY FINANCIAL CU</v>
      </c>
    </row>
    <row r="556">
      <c r="A556" s="6" t="s">
        <v>1367</v>
      </c>
      <c r="B556" s="13" t="str">
        <f>VLOOKUP(A556,'Lender Reference Sheet'!A:B,2,false)</f>
        <v>UNION PACIFIC EMPLOYEES CREDIT</v>
      </c>
    </row>
    <row r="557">
      <c r="A557" s="6" t="s">
        <v>1368</v>
      </c>
      <c r="B557" s="13" t="str">
        <f>VLOOKUP(A557,'Lender Reference Sheet'!A:B,2,false)</f>
        <v>UNION PACIFIC STREAMLNER FCU</v>
      </c>
    </row>
    <row r="558">
      <c r="A558" s="6" t="s">
        <v>190</v>
      </c>
      <c r="B558" s="13" t="str">
        <f>VLOOKUP(A558,'Lender Reference Sheet'!A:B,2,false)</f>
        <v>UNION SQUARE CU</v>
      </c>
    </row>
    <row r="559">
      <c r="A559" s="6" t="s">
        <v>1370</v>
      </c>
      <c r="B559" s="13" t="str">
        <f>VLOOKUP(A559,'Lender Reference Sheet'!A:B,2,false)</f>
        <v>UNITED FCU</v>
      </c>
    </row>
    <row r="560">
      <c r="A560" s="6" t="s">
        <v>191</v>
      </c>
      <c r="B560" s="13" t="str">
        <f>VLOOKUP(A560,'Lender Reference Sheet'!A:B,2,false)</f>
        <v>UNITED FCU</v>
      </c>
    </row>
    <row r="561">
      <c r="A561" s="6" t="s">
        <v>192</v>
      </c>
      <c r="B561" s="13" t="str">
        <f>VLOOKUP(A561,'Lender Reference Sheet'!A:B,2,false)</f>
        <v>UNITED HERITAGE CU</v>
      </c>
    </row>
    <row r="562">
      <c r="A562" s="6" t="s">
        <v>1378</v>
      </c>
      <c r="B562" s="13" t="str">
        <f>VLOOKUP(A562,'Lender Reference Sheet'!A:B,2,false)</f>
        <v>UNIVERSITY AND COMMUNITY FCU</v>
      </c>
    </row>
    <row r="563">
      <c r="A563" s="6" t="s">
        <v>1381</v>
      </c>
      <c r="B563" s="13" t="str">
        <f>VLOOKUP(A563,'Lender Reference Sheet'!A:B,2,false)</f>
        <v>UNIVERSITY FCU</v>
      </c>
    </row>
    <row r="564">
      <c r="A564" s="6" t="s">
        <v>1382</v>
      </c>
      <c r="B564" s="13" t="str">
        <f>VLOOKUP(A564,'Lender Reference Sheet'!A:B,2,false)</f>
        <v>UNIVERSITY FCU</v>
      </c>
    </row>
    <row r="565">
      <c r="A565" s="6" t="s">
        <v>1360</v>
      </c>
      <c r="B565" s="13" t="str">
        <f>VLOOKUP(A565,'Lender Reference Sheet'!A:B,2,false)</f>
        <v>US BANK</v>
      </c>
    </row>
    <row r="566">
      <c r="A566" s="6" t="s">
        <v>1361</v>
      </c>
      <c r="B566" s="13" t="str">
        <f>VLOOKUP(A566,'Lender Reference Sheet'!A:B,2,false)</f>
        <v>US BANK</v>
      </c>
    </row>
    <row r="567">
      <c r="A567" s="74" t="s">
        <v>193</v>
      </c>
      <c r="B567" s="13" t="str">
        <f>VLOOKUP(A567,'Lender Reference Sheet'!A:B,2,false)</f>
        <v>US BANK</v>
      </c>
    </row>
    <row r="568">
      <c r="A568" s="6" t="s">
        <v>1385</v>
      </c>
      <c r="B568" s="13" t="str">
        <f>VLOOKUP(A568,'Lender Reference Sheet'!A:B,2,false)</f>
        <v>US BANK</v>
      </c>
    </row>
    <row r="569">
      <c r="A569" s="6" t="s">
        <v>194</v>
      </c>
      <c r="B569" s="13" t="str">
        <f>VLOOKUP(A569,'Lender Reference Sheet'!A:B,2,false)</f>
        <v>US EMPLOYEES OC FCU</v>
      </c>
    </row>
    <row r="570">
      <c r="A570" s="6" t="s">
        <v>1389</v>
      </c>
      <c r="B570" s="13" t="str">
        <f>VLOOKUP(A570,'Lender Reference Sheet'!A:B,2,false)</f>
        <v>USAA FEDERAL SAVINGS BANK</v>
      </c>
    </row>
    <row r="571">
      <c r="A571" s="6" t="s">
        <v>195</v>
      </c>
      <c r="B571" s="13" t="str">
        <f>VLOOKUP(A571,'Lender Reference Sheet'!A:B,2,false)</f>
        <v>USAA FEDERAL SAVINGS BANK</v>
      </c>
    </row>
    <row r="572">
      <c r="A572" s="6" t="s">
        <v>1391</v>
      </c>
      <c r="B572" s="13" t="str">
        <f>VLOOKUP(A572,'Lender Reference Sheet'!A:B,2,false)</f>
        <v>USAA FEDERAL SAVINGS BANK</v>
      </c>
    </row>
    <row r="573">
      <c r="A573" s="6" t="s">
        <v>1392</v>
      </c>
      <c r="B573" s="13" t="str">
        <f>VLOOKUP(A573,'Lender Reference Sheet'!A:B,2,false)</f>
        <v>USAA FEDERAL SAVINGS BANK</v>
      </c>
    </row>
    <row r="574">
      <c r="A574" s="6" t="s">
        <v>1393</v>
      </c>
      <c r="B574" s="13" t="str">
        <f>VLOOKUP(A574,'Lender Reference Sheet'!A:B,2,false)</f>
        <v>USAA FEDERAL SAVINGS BANK</v>
      </c>
    </row>
    <row r="575">
      <c r="A575" s="6" t="s">
        <v>1394</v>
      </c>
      <c r="B575" s="13" t="str">
        <f>VLOOKUP(A575,'Lender Reference Sheet'!A:B,2,false)</f>
        <v>USAA FEDERAL SAVINGS BANK</v>
      </c>
    </row>
    <row r="576">
      <c r="A576" s="6" t="s">
        <v>196</v>
      </c>
      <c r="B576" s="13" t="str">
        <f>VLOOKUP(A576,'Lender Reference Sheet'!A:B,2,false)</f>
        <v>VERABANK</v>
      </c>
    </row>
    <row r="577">
      <c r="A577" s="6" t="s">
        <v>1400</v>
      </c>
      <c r="B577" s="13" t="str">
        <f>VLOOKUP(A577,'Lender Reference Sheet'!A:B,2,false)</f>
        <v>VERABANK</v>
      </c>
    </row>
    <row r="578">
      <c r="A578" s="6" t="s">
        <v>1402</v>
      </c>
      <c r="B578" s="13" t="str">
        <f>VLOOKUP(A578,'Lender Reference Sheet'!A:B,2,false)</f>
        <v>VERABANK</v>
      </c>
    </row>
    <row r="579">
      <c r="A579" s="6" t="s">
        <v>1403</v>
      </c>
      <c r="B579" s="13" t="str">
        <f>VLOOKUP(A579,'Lender Reference Sheet'!A:B,2,false)</f>
        <v>VERABANK</v>
      </c>
    </row>
    <row r="580">
      <c r="A580" s="6" t="s">
        <v>1404</v>
      </c>
      <c r="B580" s="13" t="str">
        <f>VLOOKUP(A580,'Lender Reference Sheet'!A:B,2,false)</f>
        <v>VERABANK</v>
      </c>
    </row>
    <row r="581">
      <c r="A581" s="6" t="s">
        <v>1405</v>
      </c>
      <c r="B581" s="13" t="str">
        <f>VLOOKUP(A581,'Lender Reference Sheet'!A:B,2,false)</f>
        <v>VERABANK</v>
      </c>
    </row>
    <row r="582">
      <c r="A582" s="6" t="s">
        <v>1406</v>
      </c>
      <c r="B582" s="13" t="str">
        <f>VLOOKUP(A582,'Lender Reference Sheet'!A:B,2,false)</f>
        <v>VERABANK</v>
      </c>
    </row>
    <row r="583">
      <c r="A583" s="6" t="s">
        <v>1407</v>
      </c>
      <c r="B583" s="13" t="str">
        <f>VLOOKUP(A583,'Lender Reference Sheet'!A:B,2,false)</f>
        <v>VERABANK</v>
      </c>
    </row>
    <row r="584">
      <c r="A584" s="6" t="s">
        <v>1408</v>
      </c>
      <c r="B584" s="13" t="str">
        <f>VLOOKUP(A584,'Lender Reference Sheet'!A:B,2,false)</f>
        <v>VERABANK</v>
      </c>
    </row>
    <row r="585">
      <c r="A585" s="6" t="s">
        <v>1409</v>
      </c>
      <c r="B585" s="13" t="str">
        <f>VLOOKUP(A585,'Lender Reference Sheet'!A:B,2,false)</f>
        <v>VERABANK</v>
      </c>
    </row>
    <row r="586">
      <c r="A586" s="6" t="s">
        <v>1401</v>
      </c>
      <c r="B586" s="13" t="str">
        <f>VLOOKUP(A586,'Lender Reference Sheet'!A:B,2,false)</f>
        <v>VERABANK</v>
      </c>
    </row>
    <row r="587">
      <c r="A587" s="6" t="s">
        <v>1411</v>
      </c>
      <c r="B587" s="13" t="str">
        <f>VLOOKUP(A587,'Lender Reference Sheet'!A:B,2,false)</f>
        <v>VERABANK</v>
      </c>
    </row>
    <row r="588">
      <c r="A588" s="6" t="s">
        <v>1413</v>
      </c>
      <c r="B588" s="13" t="str">
        <f>VLOOKUP(A588,'Lender Reference Sheet'!A:B,2,false)</f>
        <v>VERABANK</v>
      </c>
    </row>
    <row r="589">
      <c r="A589" s="6" t="s">
        <v>1414</v>
      </c>
      <c r="B589" s="13" t="str">
        <f>VLOOKUP(A589,'Lender Reference Sheet'!A:B,2,false)</f>
        <v>VERABANK</v>
      </c>
    </row>
    <row r="590">
      <c r="A590" s="6" t="s">
        <v>1415</v>
      </c>
      <c r="B590" s="13" t="str">
        <f>VLOOKUP(A590,'Lender Reference Sheet'!A:B,2,false)</f>
        <v>VERABANK</v>
      </c>
    </row>
    <row r="591">
      <c r="A591" s="6" t="s">
        <v>1418</v>
      </c>
      <c r="B591" s="13" t="str">
        <f>VLOOKUP(A591,'Lender Reference Sheet'!A:B,2,false)</f>
        <v>VICTORIA CITY-COUNTY EMPLOYEES FCU</v>
      </c>
    </row>
    <row r="592">
      <c r="A592" s="6" t="s">
        <v>1421</v>
      </c>
      <c r="B592" s="13" t="str">
        <f>VLOOKUP(A592,'Lender Reference Sheet'!A:B,2,false)</f>
        <v>VICTORIA CITY-COUNTY EMPLOYEES FCU</v>
      </c>
    </row>
    <row r="593">
      <c r="A593" s="6" t="s">
        <v>1423</v>
      </c>
      <c r="B593" s="13" t="str">
        <f>VLOOKUP(A593,'Lender Reference Sheet'!A:B,2,false)</f>
        <v>VICTORIA FCU</v>
      </c>
    </row>
    <row r="594">
      <c r="A594" s="6" t="s">
        <v>1426</v>
      </c>
      <c r="B594" s="13" t="str">
        <f>VLOOKUP(A594,'Lender Reference Sheet'!A:B,2,false)</f>
        <v>VICTORIA TEACHERS FCU</v>
      </c>
    </row>
    <row r="595">
      <c r="A595" s="6" t="s">
        <v>1427</v>
      </c>
      <c r="B595" s="13" t="str">
        <f>VLOOKUP(A595,'Lender Reference Sheet'!A:B,2,false)</f>
        <v>VICTORY MOTORS</v>
      </c>
    </row>
    <row r="596">
      <c r="A596" s="6" t="s">
        <v>1429</v>
      </c>
      <c r="B596" s="13" t="str">
        <f>VLOOKUP(A596,'Lender Reference Sheet'!A:B,2,false)</f>
        <v>VW CREDIT</v>
      </c>
    </row>
    <row r="597">
      <c r="A597" s="6" t="s">
        <v>198</v>
      </c>
      <c r="B597" s="13" t="str">
        <f>VLOOKUP(A597,'Lender Reference Sheet'!A:B,2,false)</f>
        <v>VW CREDIT</v>
      </c>
    </row>
    <row r="598">
      <c r="A598" s="6" t="s">
        <v>1431</v>
      </c>
      <c r="B598" s="13" t="str">
        <f>VLOOKUP(A598,'Lender Reference Sheet'!A:B,2,false)</f>
        <v>VW CREDIT</v>
      </c>
    </row>
    <row r="599">
      <c r="A599" s="6" t="s">
        <v>1432</v>
      </c>
      <c r="B599" s="13" t="str">
        <f>VLOOKUP(A599,'Lender Reference Sheet'!A:B,2,false)</f>
        <v>WACO FCU</v>
      </c>
    </row>
    <row r="600">
      <c r="A600" s="6" t="s">
        <v>1434</v>
      </c>
      <c r="B600" s="13" t="str">
        <f>VLOOKUP(A600,'Lender Reference Sheet'!A:B,2,false)</f>
        <v>WACO FCU</v>
      </c>
    </row>
    <row r="601">
      <c r="A601" s="6" t="s">
        <v>1435</v>
      </c>
      <c r="B601" s="13" t="str">
        <f>VLOOKUP(A601,'Lender Reference Sheet'!A:B,2,false)</f>
        <v>WACONIZED FCU</v>
      </c>
    </row>
    <row r="602">
      <c r="A602" s="6" t="s">
        <v>1436</v>
      </c>
      <c r="B602" s="13" t="str">
        <f>VLOOKUP(A602,'Lender Reference Sheet'!A:B,2,false)</f>
        <v>WAGGONER NATIONAL BANK</v>
      </c>
    </row>
    <row r="603">
      <c r="A603" s="6" t="s">
        <v>199</v>
      </c>
      <c r="B603" s="13" t="str">
        <f>VLOOKUP(A603,'Lender Reference Sheet'!A:B,2,false)</f>
        <v>WELLS FARGO AUTO</v>
      </c>
    </row>
    <row r="604">
      <c r="A604" s="6" t="s">
        <v>1438</v>
      </c>
      <c r="B604" s="13" t="str">
        <f>VLOOKUP(A604,'Lender Reference Sheet'!A:B,2,false)</f>
        <v>WELLS FARGO AUTO</v>
      </c>
    </row>
    <row r="605">
      <c r="A605" s="74" t="s">
        <v>1439</v>
      </c>
      <c r="B605" s="13" t="str">
        <f>VLOOKUP(A605,'Lender Reference Sheet'!A:B,2,false)</f>
        <v>WELLS FARGO AUTO</v>
      </c>
    </row>
    <row r="606">
      <c r="A606" s="6" t="s">
        <v>1441</v>
      </c>
      <c r="B606" s="13" t="str">
        <f>VLOOKUP(A606,'Lender Reference Sheet'!A:B,2,false)</f>
        <v>WELLS FARGO AUTO</v>
      </c>
    </row>
    <row r="607">
      <c r="A607" s="6" t="s">
        <v>1442</v>
      </c>
      <c r="B607" s="13" t="str">
        <f>VLOOKUP(A607,'Lender Reference Sheet'!A:B,2,false)</f>
        <v>WELLS FARGO AUTO</v>
      </c>
    </row>
    <row r="608">
      <c r="A608" s="6" t="s">
        <v>200</v>
      </c>
      <c r="B608" s="13" t="str">
        <f>VLOOKUP(A608,'Lender Reference Sheet'!A:B,2,false)</f>
        <v>WEOKIE FCU</v>
      </c>
    </row>
    <row r="609">
      <c r="A609" s="6" t="s">
        <v>1449</v>
      </c>
      <c r="B609" s="13" t="str">
        <f>VLOOKUP(A609,'Lender Reference Sheet'!A:B,2,false)</f>
        <v>WESLA FCU</v>
      </c>
    </row>
    <row r="610">
      <c r="A610" s="6" t="s">
        <v>1452</v>
      </c>
      <c r="B610" s="13" t="str">
        <f>VLOOKUP(A610,'Lender Reference Sheet'!A:B,2,false)</f>
        <v>WEST TEXAS CU</v>
      </c>
    </row>
    <row r="611">
      <c r="A611" s="6" t="s">
        <v>1455</v>
      </c>
      <c r="B611" s="13" t="str">
        <f>VLOOKUP(A611,'Lender Reference Sheet'!A:B,2,false)</f>
        <v>WESTLAKE FINANCIAL SERVICES</v>
      </c>
    </row>
    <row r="612">
      <c r="A612" s="6" t="s">
        <v>1456</v>
      </c>
      <c r="B612" s="13" t="str">
        <f>VLOOKUP(A612,'Lender Reference Sheet'!A:B,2,false)</f>
        <v>WESTLAKE FINANCIAL SERVICES</v>
      </c>
    </row>
    <row r="613">
      <c r="A613" s="74" t="s">
        <v>201</v>
      </c>
      <c r="B613" s="13" t="str">
        <f>VLOOKUP(A613,'Lender Reference Sheet'!A:B,2,false)</f>
        <v>WESTLAKE FINANCIAL SERVICES</v>
      </c>
    </row>
    <row r="614">
      <c r="A614" s="6" t="s">
        <v>1458</v>
      </c>
      <c r="B614" s="13" t="str">
        <f>VLOOKUP(A614,'Lender Reference Sheet'!A:B,2,false)</f>
        <v>WESTLAKE FINANCIAL SERVICES</v>
      </c>
    </row>
    <row r="615">
      <c r="A615" s="6" t="s">
        <v>1451</v>
      </c>
      <c r="B615" s="13" t="str">
        <f>VLOOKUP(A615,'Lender Reference Sheet'!A:B,2,false)</f>
        <v>WESTLAKE FINANCIAL SERVICES</v>
      </c>
    </row>
    <row r="616">
      <c r="A616" s="6" t="s">
        <v>1457</v>
      </c>
      <c r="B616" s="13" t="str">
        <f>VLOOKUP(A616,'Lender Reference Sheet'!A:B,2,false)</f>
        <v>WESTLAKE FINANCIAL SERVICES</v>
      </c>
    </row>
    <row r="617">
      <c r="A617" s="6" t="s">
        <v>1454</v>
      </c>
      <c r="B617" s="13" t="str">
        <f>VLOOKUP(A617,'Lender Reference Sheet'!A:B,2,false)</f>
        <v>WESTLAKE FINANCIAL SERVICES</v>
      </c>
    </row>
    <row r="618">
      <c r="A618" s="6" t="s">
        <v>202</v>
      </c>
      <c r="B618" s="13" t="str">
        <f>VLOOKUP(A618,'Lender Reference Sheet'!A:B,2,false)</f>
        <v>WHITE EAGLE CU</v>
      </c>
    </row>
    <row r="619">
      <c r="A619" s="6" t="s">
        <v>1464</v>
      </c>
      <c r="B619" s="13" t="str">
        <f>VLOOKUP(A619,'Lender Reference Sheet'!A:B,2,false)</f>
        <v>WHITNEY BANK </v>
      </c>
    </row>
    <row r="620">
      <c r="A620" s="6" t="s">
        <v>1465</v>
      </c>
      <c r="B620" s="13" t="str">
        <f>VLOOKUP(A620,'Lender Reference Sheet'!A:B,2,false)</f>
        <v>WICHITA FALLS TEACHERS FCU</v>
      </c>
    </row>
    <row r="621">
      <c r="A621" s="6" t="s">
        <v>1466</v>
      </c>
      <c r="B621" s="13" t="str">
        <f>VLOOKUP(A621,'Lender Reference Sheet'!A:B,2,false)</f>
        <v>WICHITA FALLS TEACHERS FCU</v>
      </c>
    </row>
    <row r="622">
      <c r="A622" s="6" t="s">
        <v>1468</v>
      </c>
      <c r="B622" s="13" t="str">
        <f>VLOOKUP(A622,'Lender Reference Sheet'!A:B,2,false)</f>
        <v>WICHITA FALLS TEACHERS FCU</v>
      </c>
    </row>
    <row r="623">
      <c r="A623" s="6" t="s">
        <v>203</v>
      </c>
      <c r="B623" s="13" t="str">
        <f>VLOOKUP(A623,'Lender Reference Sheet'!A:B,2,false)</f>
        <v>WICHITA FALLS TEACHERS FCU</v>
      </c>
    </row>
    <row r="624">
      <c r="A624" s="6" t="s">
        <v>1471</v>
      </c>
      <c r="B624" s="13" t="str">
        <f>VLOOKUP(A624,'Lender Reference Sheet'!A:B,2,false)</f>
        <v>WILLIS KNIGHTON FCU</v>
      </c>
    </row>
    <row r="625">
      <c r="A625" s="6" t="s">
        <v>1473</v>
      </c>
      <c r="B625" s="13" t="str">
        <f>VLOOKUP(A625,'Lender Reference Sheet'!A:B,2,false)</f>
        <v>WILLIS KNIGHTON FCU</v>
      </c>
    </row>
    <row r="626">
      <c r="A626" s="6" t="s">
        <v>1472</v>
      </c>
      <c r="B626" s="13" t="str">
        <f>VLOOKUP(A626,'Lender Reference Sheet'!A:B,2,false)</f>
        <v>WILLIS KNIGHTON FCU</v>
      </c>
    </row>
    <row r="627">
      <c r="A627" s="6" t="s">
        <v>1478</v>
      </c>
      <c r="B627" s="13" t="str">
        <f>VLOOKUP(A627,'Lender Reference Sheet'!A:B,2,false)</f>
        <v>WINDTHORST FCU</v>
      </c>
    </row>
  </sheetData>
  <autoFilter ref="$A$1:$B$627">
    <sortState ref="A1:B627">
      <sortCondition ref="B1:B627"/>
      <sortCondition ref="A1:A627"/>
    </sortState>
  </autoFil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" t="str">
        <f>IFERROR(__xludf.DUMMYFUNCTION("QUERY({#REF!},""select Col3,AVG(Col9) group by Col3 order by AVG(Col9) desc label Col3 'Lender Categories Combined', AVG(Col9) 'Average'"",0)"),"#REF!")</f>
        <v>#REF!</v>
      </c>
    </row>
    <row r="8">
      <c r="A8" s="13" t="str">
        <f>IFERROR(__xludf.DUMMYFUNCTION("QUERY({'Front PVR Analysis'!H26:I31},""select Col1,AVG(Col2) group by Col1 order by AVG(Col2) desc label Col1 'Lender Categories Combined', AVG(Col2) 'Average'"",0)"),"#VALUE!")</f>
        <v>#VALUE!</v>
      </c>
    </row>
    <row r="16">
      <c r="A16" s="13" t="str">
        <f>IFERROR(__xludf.DUMMYFUNCTION("QUERY({'Front PVR Analysis'!A37:B42},""select Col1,AVG(Col2) group by Col1 order by AVG(Col2) desc label Col1 'Lender Categories Combined', AVG(Col2) 'Average'"",0)"),"#VALUE!")</f>
        <v>#VALUE!</v>
      </c>
    </row>
    <row r="24">
      <c r="A24" s="13" t="str">
        <f>IFERROR(__xludf.DUMMYFUNCTION("QUERY({'Front PVR Analysis'!A45:B50},""select Col1,Col2 order by Col2 desc limit 5 label Col1 'Lender Categories Combined', Col2 'AVERAGE of F&amp;I PVR'"",0)"),"Lender Categories Combined")</f>
        <v>Lender Categories Combined</v>
      </c>
      <c r="B24" s="13" t="str">
        <f>IFERROR(__xludf.DUMMYFUNCTION("""COMPUTED_VALUE"""),"AVERAGE of F&amp;I PVR")</f>
        <v>AVERAGE of F&amp;I PVR</v>
      </c>
    </row>
    <row r="25">
      <c r="A25" s="13"/>
      <c r="B25" s="13"/>
    </row>
    <row r="26">
      <c r="A26" s="13"/>
      <c r="B26" s="13"/>
    </row>
    <row r="27">
      <c r="A27" s="13"/>
      <c r="B27" s="13"/>
    </row>
    <row r="28">
      <c r="A28" s="13"/>
      <c r="B28" s="13"/>
    </row>
    <row r="29">
      <c r="A29" s="13"/>
      <c r="B29" s="13"/>
    </row>
    <row r="31">
      <c r="A31" s="13" t="str">
        <f>IFERROR(__xludf.DUMMYFUNCTION("QUERY({#REF!},""select Col3,AVG(Col9) group by Col3 order by AVG(Col9) desc label Col3 'Lender Categories Combined', AVG(Col9) 'Average'"",0)"),"#REF!")</f>
        <v>#REF!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" t="str">
        <f>IFERROR(__xludf.DUMMYFUNCTION("QUERY({#REF!},""select Col2,AVG(Col9) group by Col2 order by AVG(Col9) desc label Col2 'Lender Categories', AVG(Col9) 'Average'"",0)"),"#REF!")</f>
        <v>#REF!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" t="str">
        <f>IFERROR(__xludf.DUMMYFUNCTION("QUERY({#REF!},""select Col2,AVG(Col11) group by Col2 order by AVG(Col11) desc label Col2 'Lender Categories', AVG(Col11) 'Average'"",0)"),"#REF!")</f>
        <v>#REF!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" t="str">
        <f>IFERROR(__xludf.DUMMYFUNCTION("QUERY({#REF!},""select Col3,AVG(Col11) group by Col3 order by AVG(Col11) desc label Col3 'Lender Categories Combined', AVG(Col11) 'Average'"",0)"),"#REF!")</f>
        <v>#REF!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" t="str">
        <f>IFERROR(__xludf.DUMMYFUNCTION("QUERY({#REF!},""select Col2,AVG(Col9) group by Col2 order by AVG(Col9) desc limit 10 label Col2 'Lender Categories', AVG(Col9) 'Average'"",0)"),"#REF!")</f>
        <v>#REF!</v>
      </c>
    </row>
  </sheetData>
  <drawing r:id="rId1"/>
</worksheet>
</file>